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jci.com/personal/jjonesne_jci_com/Documents/Desktop/"/>
    </mc:Choice>
  </mc:AlternateContent>
  <xr:revisionPtr revIDLastSave="0" documentId="8_{F1DBF8E0-2137-459E-A3DB-BE870A3C7E16}" xr6:coauthVersionLast="47" xr6:coauthVersionMax="47" xr10:uidLastSave="{00000000-0000-0000-0000-000000000000}"/>
  <workbookProtection workbookAlgorithmName="SHA-512" workbookHashValue="Cs4J9oJhwZTX9MYggxJuif68Qy+E2NpDf5Bj7Jh6rQK654x2CSNqfSYvgm/NHO93l5N3NFjLfR1hCWg6kUgmpA==" workbookSaltValue="uqlT0TOkSSUWPypSxHG6Uw==" workbookSpinCount="100000" lockStructure="1"/>
  <bookViews>
    <workbookView xWindow="-110" yWindow="-110" windowWidth="19420" windowHeight="11020" tabRatio="459" xr2:uid="{683C99FD-641A-4876-AC53-B038EA1B1830}"/>
  </bookViews>
  <sheets>
    <sheet name="Calculation" sheetId="1" r:id="rId1"/>
    <sheet name="Parameter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4" i="2"/>
  <c r="E3" i="1"/>
  <c r="A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K7" i="2"/>
  <c r="I7" i="2" s="1"/>
  <c r="D8" i="1"/>
  <c r="E8" i="1"/>
  <c r="C8" i="1"/>
  <c r="B23" i="1" l="1"/>
  <c r="E23" i="1" s="1"/>
  <c r="B17" i="1"/>
  <c r="B24" i="1"/>
  <c r="B25" i="1"/>
  <c r="B26" i="1" l="1"/>
  <c r="E26" i="1" s="1"/>
  <c r="E24" i="1"/>
  <c r="D24" i="1"/>
  <c r="E25" i="1"/>
  <c r="D25" i="1"/>
  <c r="D23" i="1"/>
  <c r="D26" i="1" l="1"/>
</calcChain>
</file>

<file path=xl/sharedStrings.xml><?xml version="1.0" encoding="utf-8"?>
<sst xmlns="http://schemas.openxmlformats.org/spreadsheetml/2006/main" count="103" uniqueCount="84">
  <si>
    <t>HSM3105 Worst Case Loop Current Calculator v1.04</t>
  </si>
  <si>
    <t>Instructions:</t>
  </si>
  <si>
    <t>Power Mode</t>
  </si>
  <si>
    <t>High Power-HSM2204 PSU</t>
  </si>
  <si>
    <t>←</t>
  </si>
  <si>
    <t>Select Power mode and program the board accordingly</t>
  </si>
  <si>
    <t>Custom PSU 12V Output Current [mA]</t>
  </si>
  <si>
    <t>If Custom PSU is chosen for power mode, insert the PSU output current</t>
  </si>
  <si>
    <t>MX Loop Composition</t>
  </si>
  <si>
    <t>Quantity</t>
  </si>
  <si>
    <t>Type</t>
  </si>
  <si>
    <t>Istby[mA]</t>
  </si>
  <si>
    <t>Inrush Current [mA @40V]</t>
  </si>
  <si>
    <t>Alarm Current [mA @40V]</t>
  </si>
  <si>
    <t>Edit the quantity of MX devices according to their type.</t>
  </si>
  <si>
    <t>MX920 - Isolator</t>
  </si>
  <si>
    <t>MX974 - Wall PIR</t>
  </si>
  <si>
    <t>MX922 - Glass-Break</t>
  </si>
  <si>
    <t>MX862 - Ceiling PIR</t>
  </si>
  <si>
    <t>MX916 - Smoke + Heat</t>
  </si>
  <si>
    <t>MX926 - Smoke</t>
  </si>
  <si>
    <t>MX936 - Heat</t>
  </si>
  <si>
    <t>MX975 - Magnetic Contact</t>
  </si>
  <si>
    <t>MX975-I - Input Contact</t>
  </si>
  <si>
    <t>% Alarmed Devices at same time:</t>
  </si>
  <si>
    <t>Expected percentage of devices with Alarm LED turned ON at the same time</t>
  </si>
  <si>
    <t>Total Current</t>
  </si>
  <si>
    <t xml:space="preserve">mA @40V </t>
  </si>
  <si>
    <t>mA @12V</t>
  </si>
  <si>
    <t>Max Loop LOAD</t>
  </si>
  <si>
    <t>Stby Current</t>
  </si>
  <si>
    <t>Inrush Current</t>
  </si>
  <si>
    <t>If this Load is higher than 100% the loop cannot turn ON</t>
  </si>
  <si>
    <t>Alarm Current</t>
  </si>
  <si>
    <t>If this Load is higher than 100% the loop could go in overcurrent and consequently shut down</t>
  </si>
  <si>
    <t>If any of the 2 indicators is higher than 100% the possible actions are:</t>
  </si>
  <si>
    <t>- Reduce number of loop devices.</t>
  </si>
  <si>
    <t>- Change the Power Mode for higher current capability</t>
  </si>
  <si>
    <t>Glossary:</t>
  </si>
  <si>
    <t>The current drained by the loop device when this is in Alarm condition with its LED ON</t>
  </si>
  <si>
    <t>The Current drained by the loop device when the loop is powered ON</t>
  </si>
  <si>
    <t>Power Modes</t>
  </si>
  <si>
    <t xml:space="preserve">The supply mode of the HSM3105. </t>
  </si>
  <si>
    <t>When "Low Power" is selected the module is powered by the Panel itself.</t>
  </si>
  <si>
    <t>When set in "High Power" the module is powered by External PSU</t>
  </si>
  <si>
    <t>Notes:</t>
  </si>
  <si>
    <t>Total Current @12V takes in account the HSM3105 board electronics needed current</t>
  </si>
  <si>
    <t>Refer back to the PSU manual to make sure about the available output current</t>
  </si>
  <si>
    <t>For MX920 isolator the 16mA current (isolator active) is not part of this spreadsheet calculation since this is triggered by a short circuit fault on the loop.</t>
  </si>
  <si>
    <t>Empty</t>
  </si>
  <si>
    <t>Ialm[mA]</t>
  </si>
  <si>
    <t>Irush[mA]</t>
  </si>
  <si>
    <t>Notes</t>
  </si>
  <si>
    <t>Imax@40V[mA]</t>
  </si>
  <si>
    <t>PSU Imax@12V[mA]</t>
  </si>
  <si>
    <t>ECNT</t>
  </si>
  <si>
    <t>External Input Contact</t>
  </si>
  <si>
    <t>Low Power</t>
  </si>
  <si>
    <t>PIRW</t>
  </si>
  <si>
    <t>PIR Wall</t>
  </si>
  <si>
    <t>GB</t>
  </si>
  <si>
    <t>Glass Break</t>
  </si>
  <si>
    <t>High Power-HSM2300 PSU</t>
  </si>
  <si>
    <t>PIRC</t>
  </si>
  <si>
    <t>PIR Ceiling</t>
  </si>
  <si>
    <t>High Power-Third Party 1.6A 12V PSU</t>
  </si>
  <si>
    <t>PH</t>
  </si>
  <si>
    <t>Smoke + Heat Detector</t>
  </si>
  <si>
    <t>High Power-Custom PSU</t>
  </si>
  <si>
    <t>Upper limited to 400mA</t>
  </si>
  <si>
    <t>P</t>
  </si>
  <si>
    <t>Smoke Detector</t>
  </si>
  <si>
    <t>H</t>
  </si>
  <si>
    <t>Heat Detetctor</t>
  </si>
  <si>
    <t>Other</t>
  </si>
  <si>
    <t>mA</t>
  </si>
  <si>
    <t>CNT</t>
  </si>
  <si>
    <t>Magnetic Contact</t>
  </si>
  <si>
    <t>HSM3105 Board Drain</t>
  </si>
  <si>
    <t>LIM</t>
  </si>
  <si>
    <t>Line Isolator Module</t>
  </si>
  <si>
    <t>MX975I - Input Contact</t>
  </si>
  <si>
    <t>Mim</t>
  </si>
  <si>
    <t>Mini Input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</si>
</sst>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0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1" xfId="0" applyBorder="1"/>
    <xf numFmtId="0" fontId="4" fillId="0" borderId="0" xfId="0" applyFo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5" xfId="0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4" xfId="0" applyFill="1" applyBorder="1"/>
    <xf numFmtId="164" fontId="0" fillId="3" borderId="14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0" fontId="2" fillId="3" borderId="0" xfId="0" applyFont="1" applyFill="1"/>
    <xf numFmtId="0" fontId="0" fillId="3" borderId="18" xfId="0" applyFill="1" applyBorder="1" applyProtection="1">
      <protection locked="0"/>
    </xf>
    <xf numFmtId="0" fontId="0" fillId="3" borderId="17" xfId="0" applyFill="1" applyBorder="1" applyAlignment="1">
      <alignment horizontal="center"/>
    </xf>
    <xf numFmtId="0" fontId="2" fillId="3" borderId="10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5" fillId="3" borderId="19" xfId="0" applyFont="1" applyFill="1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2" fillId="0" borderId="26" xfId="0" applyFont="1" applyBorder="1"/>
    <xf numFmtId="0" fontId="2" fillId="0" borderId="27" xfId="0" applyFont="1" applyBorder="1" applyAlignment="1">
      <alignment horizontal="center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2" fillId="0" borderId="28" xfId="0" applyFont="1" applyBorder="1"/>
    <xf numFmtId="0" fontId="2" fillId="0" borderId="28" xfId="0" applyFont="1" applyBorder="1" applyAlignment="1">
      <alignment horizontal="center"/>
    </xf>
    <xf numFmtId="0" fontId="4" fillId="4" borderId="0" xfId="0" applyFont="1" applyFill="1"/>
    <xf numFmtId="0" fontId="0" fillId="4" borderId="0" xfId="0" applyFill="1"/>
    <xf numFmtId="0" fontId="2" fillId="3" borderId="21" xfId="0" applyFont="1" applyFill="1" applyBorder="1" applyAlignment="1">
      <alignment horizontal="right"/>
    </xf>
    <xf numFmtId="9" fontId="0" fillId="0" borderId="22" xfId="1" applyFont="1" applyBorder="1" applyAlignment="1">
      <alignment horizontal="center"/>
    </xf>
    <xf numFmtId="0" fontId="2" fillId="3" borderId="23" xfId="0" applyFont="1" applyFill="1" applyBorder="1" applyAlignment="1">
      <alignment horizontal="right"/>
    </xf>
    <xf numFmtId="9" fontId="0" fillId="0" borderId="25" xfId="1" applyFont="1" applyBorder="1" applyAlignment="1">
      <alignment horizontal="center"/>
    </xf>
    <xf numFmtId="0" fontId="2" fillId="3" borderId="29" xfId="0" applyFont="1" applyFill="1" applyBorder="1" applyAlignment="1">
      <alignment horizontal="right"/>
    </xf>
    <xf numFmtId="9" fontId="0" fillId="3" borderId="31" xfId="1" applyFont="1" applyFill="1" applyBorder="1" applyAlignment="1">
      <alignment horizontal="center"/>
    </xf>
    <xf numFmtId="0" fontId="0" fillId="3" borderId="34" xfId="0" applyFill="1" applyBorder="1"/>
    <xf numFmtId="164" fontId="0" fillId="3" borderId="34" xfId="0" applyNumberFormat="1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0" fillId="4" borderId="0" xfId="0" applyFill="1" applyProtection="1">
      <protection locked="0"/>
    </xf>
    <xf numFmtId="164" fontId="0" fillId="4" borderId="0" xfId="0" applyNumberFormat="1" applyFill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37" xfId="0" applyFont="1" applyFill="1" applyBorder="1"/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0" fillId="2" borderId="40" xfId="0" applyFill="1" applyBorder="1" applyAlignment="1" applyProtection="1">
      <alignment horizontal="center"/>
      <protection locked="0"/>
    </xf>
    <xf numFmtId="164" fontId="0" fillId="3" borderId="41" xfId="0" applyNumberFormat="1" applyFill="1" applyBorder="1" applyAlignment="1">
      <alignment horizontal="center"/>
    </xf>
    <xf numFmtId="0" fontId="0" fillId="2" borderId="42" xfId="0" applyFill="1" applyBorder="1" applyAlignment="1" applyProtection="1">
      <alignment horizontal="center"/>
      <protection locked="0"/>
    </xf>
    <xf numFmtId="0" fontId="0" fillId="0" borderId="44" xfId="0" applyBorder="1" applyAlignment="1">
      <alignment horizontal="center"/>
    </xf>
    <xf numFmtId="164" fontId="0" fillId="3" borderId="46" xfId="0" applyNumberFormat="1" applyFill="1" applyBorder="1" applyAlignment="1">
      <alignment horizontal="center"/>
    </xf>
    <xf numFmtId="0" fontId="0" fillId="0" borderId="43" xfId="0" applyBorder="1"/>
    <xf numFmtId="0" fontId="2" fillId="3" borderId="44" xfId="0" applyFont="1" applyFill="1" applyBorder="1" applyAlignment="1">
      <alignment horizontal="right"/>
    </xf>
    <xf numFmtId="164" fontId="0" fillId="3" borderId="20" xfId="0" applyNumberFormat="1" applyFill="1" applyBorder="1"/>
    <xf numFmtId="1" fontId="0" fillId="3" borderId="20" xfId="0" applyNumberFormat="1" applyFill="1" applyBorder="1"/>
    <xf numFmtId="164" fontId="0" fillId="3" borderId="24" xfId="0" applyNumberFormat="1" applyFill="1" applyBorder="1"/>
    <xf numFmtId="1" fontId="0" fillId="3" borderId="24" xfId="0" applyNumberFormat="1" applyFill="1" applyBorder="1"/>
    <xf numFmtId="0" fontId="6" fillId="3" borderId="47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0" fillId="4" borderId="0" xfId="0" applyFill="1" applyAlignment="1" applyProtection="1">
      <alignment horizontal="center"/>
      <protection locked="0"/>
    </xf>
    <xf numFmtId="0" fontId="0" fillId="3" borderId="26" xfId="0" applyFill="1" applyBorder="1"/>
    <xf numFmtId="0" fontId="2" fillId="3" borderId="27" xfId="0" applyFont="1" applyFill="1" applyBorder="1" applyAlignment="1">
      <alignment horizontal="right"/>
    </xf>
    <xf numFmtId="0" fontId="2" fillId="3" borderId="28" xfId="0" applyFont="1" applyFill="1" applyBorder="1" applyAlignment="1">
      <alignment horizontal="center"/>
    </xf>
    <xf numFmtId="164" fontId="0" fillId="3" borderId="30" xfId="0" applyNumberFormat="1" applyFill="1" applyBorder="1"/>
    <xf numFmtId="1" fontId="0" fillId="3" borderId="30" xfId="0" applyNumberFormat="1" applyFill="1" applyBorder="1"/>
    <xf numFmtId="0" fontId="0" fillId="4" borderId="0" xfId="0" quotePrefix="1" applyFill="1"/>
    <xf numFmtId="0" fontId="2" fillId="3" borderId="0" xfId="0" applyFont="1" applyFill="1" applyAlignment="1">
      <alignment horizontal="left"/>
    </xf>
    <xf numFmtId="0" fontId="0" fillId="4" borderId="0" xfId="0" applyFill="1" applyAlignment="1" applyProtection="1">
      <alignment horizontal="left"/>
      <protection locked="0"/>
    </xf>
    <xf numFmtId="164" fontId="0" fillId="4" borderId="0" xfId="0" applyNumberFormat="1" applyFill="1" applyAlignment="1">
      <alignment horizontal="left"/>
    </xf>
    <xf numFmtId="0" fontId="8" fillId="0" borderId="0" xfId="0" applyFont="1" applyAlignment="1">
      <alignment horizontal="left"/>
    </xf>
    <xf numFmtId="0" fontId="2" fillId="4" borderId="0" xfId="0" applyFont="1" applyFill="1" applyAlignment="1">
      <alignment horizontal="left"/>
    </xf>
    <xf numFmtId="0" fontId="0" fillId="5" borderId="43" xfId="0" applyFill="1" applyBorder="1" applyAlignment="1">
      <alignment horizontal="center"/>
    </xf>
    <xf numFmtId="0" fontId="9" fillId="6" borderId="0" xfId="0" applyFont="1" applyFill="1" applyAlignment="1">
      <alignment horizontal="left"/>
    </xf>
    <xf numFmtId="0" fontId="10" fillId="3" borderId="0" xfId="0" applyFont="1" applyFill="1"/>
    <xf numFmtId="1" fontId="0" fillId="0" borderId="20" xfId="0" applyNumberFormat="1" applyBorder="1" applyAlignment="1">
      <alignment horizontal="center"/>
    </xf>
    <xf numFmtId="0" fontId="11" fillId="3" borderId="0" xfId="0" applyFont="1" applyFill="1"/>
    <xf numFmtId="0" fontId="12" fillId="3" borderId="0" xfId="0" applyFont="1" applyFill="1"/>
    <xf numFmtId="0" fontId="2" fillId="0" borderId="0" xfId="0" applyFont="1"/>
    <xf numFmtId="0" fontId="0" fillId="3" borderId="12" xfId="0" applyFill="1" applyBorder="1" applyAlignment="1">
      <alignment horizontal="center"/>
    </xf>
    <xf numFmtId="9" fontId="0" fillId="2" borderId="49" xfId="0" applyNumberFormat="1" applyFill="1" applyBorder="1" applyAlignment="1" applyProtection="1">
      <alignment horizontal="center" wrapText="1"/>
      <protection locked="0"/>
    </xf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4122-FF6A-444B-A74D-C3AE5EB9B2D7}">
  <dimension ref="A1:AS135"/>
  <sheetViews>
    <sheetView tabSelected="1" workbookViewId="0">
      <selection activeCell="B3" sqref="B3:D3"/>
    </sheetView>
  </sheetViews>
  <sheetFormatPr defaultColWidth="9.1796875" defaultRowHeight="14.5" x14ac:dyDescent="0.35"/>
  <cols>
    <col min="1" max="1" width="13.81640625" customWidth="1"/>
    <col min="2" max="2" width="23.453125" customWidth="1"/>
    <col min="3" max="3" width="9.81640625" style="1" hidden="1" customWidth="1"/>
    <col min="4" max="4" width="24.26953125" style="1" customWidth="1"/>
    <col min="5" max="5" width="25.26953125" style="1" bestFit="1" customWidth="1"/>
    <col min="6" max="6" width="3" customWidth="1"/>
    <col min="7" max="7" width="2.453125" style="110" customWidth="1"/>
    <col min="8" max="8" width="0.81640625" customWidth="1"/>
    <col min="9" max="9" width="14.1796875" customWidth="1"/>
    <col min="10" max="10" width="11.81640625" style="1" customWidth="1"/>
    <col min="11" max="11" width="12.1796875" style="1" customWidth="1"/>
    <col min="12" max="12" width="10.1796875" customWidth="1"/>
    <col min="13" max="13" width="11.453125" customWidth="1"/>
    <col min="14" max="45" width="9.1796875" style="54"/>
  </cols>
  <sheetData>
    <row r="1" spans="1:45" s="15" customFormat="1" ht="27.75" customHeight="1" x14ac:dyDescent="0.6">
      <c r="A1" s="31" t="s">
        <v>0</v>
      </c>
      <c r="B1" s="31"/>
      <c r="C1" s="32"/>
      <c r="D1" s="32"/>
      <c r="E1" s="32"/>
      <c r="F1" s="31"/>
      <c r="G1" s="109"/>
      <c r="H1" s="31"/>
      <c r="I1" s="31"/>
      <c r="J1" s="32"/>
      <c r="K1" s="32"/>
      <c r="L1" s="31"/>
      <c r="M1" s="31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spans="1:45" ht="15" thickBot="1" x14ac:dyDescent="0.4">
      <c r="A2" s="33"/>
      <c r="B2" s="22"/>
      <c r="C2" s="23"/>
      <c r="D2" s="23"/>
      <c r="E2" s="23"/>
      <c r="F2" s="22"/>
      <c r="G2" s="27"/>
      <c r="H2" s="22"/>
      <c r="I2" s="27" t="s">
        <v>1</v>
      </c>
      <c r="J2" s="23"/>
      <c r="K2" s="23"/>
      <c r="L2" s="22"/>
      <c r="M2" s="22"/>
    </row>
    <row r="3" spans="1:45" ht="15" thickBot="1" x14ac:dyDescent="0.4">
      <c r="A3" s="30" t="s">
        <v>2</v>
      </c>
      <c r="B3" s="116" t="s">
        <v>3</v>
      </c>
      <c r="C3" s="117"/>
      <c r="D3" s="117"/>
      <c r="E3" s="111" t="str">
        <f>"Max. " &amp; VLOOKUP($B$3,Parameters!$H$3:$I$7,2,FALSE) &amp; "mA @40V"</f>
        <v>Max. 243mA @40V</v>
      </c>
      <c r="F3" s="106"/>
      <c r="G3" s="108" t="s">
        <v>4</v>
      </c>
      <c r="H3" s="106"/>
      <c r="I3" s="22" t="s">
        <v>5</v>
      </c>
      <c r="J3" s="64"/>
      <c r="K3" s="23"/>
      <c r="M3" s="22"/>
    </row>
    <row r="4" spans="1:45" hidden="1" x14ac:dyDescent="0.35">
      <c r="A4" s="34" t="s">
        <v>6</v>
      </c>
      <c r="B4" s="29"/>
      <c r="C4" s="29"/>
      <c r="E4" s="21">
        <v>1000</v>
      </c>
      <c r="F4" s="22"/>
      <c r="G4" s="27"/>
      <c r="H4" s="22"/>
      <c r="I4" s="90" t="s">
        <v>7</v>
      </c>
      <c r="J4" s="91"/>
      <c r="K4" s="91"/>
      <c r="L4" s="92"/>
      <c r="M4" s="22"/>
    </row>
    <row r="5" spans="1:45" x14ac:dyDescent="0.35">
      <c r="A5" s="27"/>
      <c r="B5" s="28"/>
      <c r="C5" s="28"/>
      <c r="D5" s="28"/>
      <c r="E5" s="28"/>
      <c r="F5" s="22"/>
      <c r="G5" s="27"/>
      <c r="H5" s="22"/>
      <c r="I5" s="54"/>
      <c r="J5" s="91"/>
      <c r="K5" s="91"/>
      <c r="L5" s="54"/>
      <c r="M5" s="22"/>
    </row>
    <row r="6" spans="1:45" ht="15" thickBot="1" x14ac:dyDescent="0.4">
      <c r="A6" s="27" t="s">
        <v>8</v>
      </c>
      <c r="B6" s="23"/>
      <c r="C6" s="23"/>
      <c r="D6" s="22"/>
      <c r="E6" s="22"/>
      <c r="F6" s="22"/>
      <c r="G6" s="27"/>
      <c r="H6" s="54"/>
      <c r="I6" s="54"/>
      <c r="J6" s="91"/>
      <c r="K6" s="91"/>
      <c r="L6" s="54"/>
      <c r="M6" s="22"/>
    </row>
    <row r="7" spans="1:45" x14ac:dyDescent="0.35">
      <c r="A7" s="70" t="s">
        <v>9</v>
      </c>
      <c r="B7" s="71" t="s">
        <v>10</v>
      </c>
      <c r="C7" s="72" t="s">
        <v>11</v>
      </c>
      <c r="D7" s="73" t="s">
        <v>12</v>
      </c>
      <c r="E7" s="74" t="s">
        <v>13</v>
      </c>
      <c r="F7" s="106"/>
      <c r="G7" s="108" t="s">
        <v>4</v>
      </c>
      <c r="H7" s="106"/>
      <c r="I7" s="54" t="s">
        <v>14</v>
      </c>
      <c r="J7" s="91"/>
      <c r="K7" s="91"/>
      <c r="L7" s="54"/>
      <c r="M7" s="22"/>
    </row>
    <row r="8" spans="1:45" x14ac:dyDescent="0.35">
      <c r="A8" s="75">
        <v>0</v>
      </c>
      <c r="B8" s="24" t="s">
        <v>15</v>
      </c>
      <c r="C8" s="25">
        <f>IF(B8&lt;&gt;Parameters!$A$2,VLOOKUP(B8,Parameters!$A$3:$E$11,3,FALSE)*$A$8,"")</f>
        <v>0</v>
      </c>
      <c r="D8" s="26">
        <f>IF(B8&lt;&gt;Parameters!$A$2,VLOOKUP(B8,Parameters!$A$3:$E$11,5,FALSE)*$A$8,"")</f>
        <v>0</v>
      </c>
      <c r="E8" s="76">
        <f>IF(B8&lt;&gt;Parameters!$A$2,VLOOKUP(B8,Parameters!$A$3:$E$11,4,FALSE)*$A$8,"")</f>
        <v>0</v>
      </c>
      <c r="F8" s="22"/>
      <c r="G8" s="27"/>
      <c r="H8" s="54"/>
      <c r="I8" s="54"/>
      <c r="J8" s="91"/>
      <c r="K8" s="91"/>
      <c r="L8" s="54"/>
      <c r="M8" s="22"/>
    </row>
    <row r="9" spans="1:45" x14ac:dyDescent="0.35">
      <c r="A9" s="75">
        <v>0</v>
      </c>
      <c r="B9" s="24" t="s">
        <v>16</v>
      </c>
      <c r="C9" s="25">
        <f>IF(B9&lt;&gt;Parameters!$A$2,VLOOKUP(B9,Parameters!$A$3:$E$11,3,FALSE)*$A9,"")</f>
        <v>0</v>
      </c>
      <c r="D9" s="26">
        <f>IF(B9&lt;&gt;Parameters!$A$2,VLOOKUP(B9,Parameters!$A$3:$E$11,5,FALSE)*$A9,"")</f>
        <v>0</v>
      </c>
      <c r="E9" s="76">
        <f>IF(B9&lt;&gt;Parameters!$A$2,VLOOKUP(B9,Parameters!$A$3:$E$11,4,FALSE)*$A9,"")</f>
        <v>0</v>
      </c>
      <c r="F9" s="22"/>
      <c r="G9" s="27"/>
      <c r="H9" s="54"/>
      <c r="I9" s="54"/>
      <c r="J9" s="65"/>
      <c r="K9" s="65"/>
      <c r="L9" s="54"/>
      <c r="M9" s="22"/>
    </row>
    <row r="10" spans="1:45" x14ac:dyDescent="0.35">
      <c r="A10" s="75">
        <v>0</v>
      </c>
      <c r="B10" s="24" t="s">
        <v>17</v>
      </c>
      <c r="C10" s="25">
        <f>IF(B10&lt;&gt;Parameters!$A$2,VLOOKUP(B10,Parameters!$A$3:$E$11,3,FALSE)*$A10,"")</f>
        <v>0</v>
      </c>
      <c r="D10" s="26">
        <f>IF(B10&lt;&gt;Parameters!$A$2,VLOOKUP(B10,Parameters!$A$3:$E$11,5,FALSE)*$A10,"")</f>
        <v>0</v>
      </c>
      <c r="E10" s="76">
        <f>IF(B10&lt;&gt;Parameters!$A$2,VLOOKUP(B10,Parameters!$A$3:$E$11,4,FALSE)*$A10,"")</f>
        <v>0</v>
      </c>
      <c r="F10" s="22"/>
      <c r="G10" s="27"/>
      <c r="H10" s="54"/>
      <c r="I10" s="54"/>
      <c r="J10" s="65"/>
      <c r="K10" s="65"/>
      <c r="L10" s="54"/>
      <c r="M10" s="22"/>
    </row>
    <row r="11" spans="1:45" x14ac:dyDescent="0.35">
      <c r="A11" s="75">
        <v>0</v>
      </c>
      <c r="B11" s="24" t="s">
        <v>18</v>
      </c>
      <c r="C11" s="25">
        <f>IF(B11&lt;&gt;Parameters!$A$2,VLOOKUP(B11,Parameters!$A$3:$E$11,3,FALSE)*$A11,"")</f>
        <v>0</v>
      </c>
      <c r="D11" s="26">
        <f>IF(B11&lt;&gt;Parameters!$A$2,VLOOKUP(B11,Parameters!$A$3:$E$11,5,FALSE)*$A11,"")</f>
        <v>0</v>
      </c>
      <c r="E11" s="76">
        <f>IF(B11&lt;&gt;Parameters!$A$2,VLOOKUP(B11,Parameters!$A$3:$E$11,4,FALSE)*$A11,"")</f>
        <v>0</v>
      </c>
      <c r="F11" s="22"/>
      <c r="G11" s="27"/>
      <c r="H11" s="54"/>
      <c r="I11" s="54"/>
      <c r="J11" s="65"/>
      <c r="K11" s="65"/>
      <c r="L11" s="54"/>
      <c r="M11" s="22"/>
    </row>
    <row r="12" spans="1:45" x14ac:dyDescent="0.35">
      <c r="A12" s="75">
        <v>0</v>
      </c>
      <c r="B12" s="24" t="s">
        <v>19</v>
      </c>
      <c r="C12" s="25">
        <f>IF(B12&lt;&gt;Parameters!$A$2,VLOOKUP(B12,Parameters!$A$3:$E$11,3,FALSE)*$A12,"")</f>
        <v>0</v>
      </c>
      <c r="D12" s="26">
        <f>IF(B12&lt;&gt;Parameters!$A$2,VLOOKUP(B12,Parameters!$A$3:$E$11,5,FALSE)*$A12,"")</f>
        <v>0</v>
      </c>
      <c r="E12" s="76">
        <f>IF(B12&lt;&gt;Parameters!$A$2,VLOOKUP(B12,Parameters!$A$3:$E$11,4,FALSE)*$A12,"")</f>
        <v>0</v>
      </c>
      <c r="F12" s="22"/>
      <c r="G12" s="27"/>
      <c r="H12" s="54"/>
      <c r="I12" s="54"/>
      <c r="J12" s="65"/>
      <c r="K12" s="65"/>
      <c r="L12" s="54"/>
      <c r="M12" s="22"/>
    </row>
    <row r="13" spans="1:45" x14ac:dyDescent="0.35">
      <c r="A13" s="75">
        <v>0</v>
      </c>
      <c r="B13" s="24" t="s">
        <v>20</v>
      </c>
      <c r="C13" s="25">
        <f>IF(B13&lt;&gt;Parameters!$A$2,VLOOKUP(B13,Parameters!$A$3:$E$11,3,FALSE)*$A13,"")</f>
        <v>0</v>
      </c>
      <c r="D13" s="26">
        <f>IF(B13&lt;&gt;Parameters!$A$2,VLOOKUP(B13,Parameters!$A$3:$E$11,5,FALSE)*$A13,"")</f>
        <v>0</v>
      </c>
      <c r="E13" s="76">
        <f>IF(B13&lt;&gt;Parameters!$A$2,VLOOKUP(B13,Parameters!$A$3:$E$11,4,FALSE)*$A13,"")</f>
        <v>0</v>
      </c>
      <c r="F13" s="22"/>
      <c r="G13" s="27"/>
      <c r="H13" s="54"/>
      <c r="I13" s="54"/>
      <c r="J13" s="65"/>
      <c r="K13" s="65"/>
      <c r="L13" s="54"/>
      <c r="M13" s="22"/>
    </row>
    <row r="14" spans="1:45" x14ac:dyDescent="0.35">
      <c r="A14" s="75">
        <v>0</v>
      </c>
      <c r="B14" s="24" t="s">
        <v>21</v>
      </c>
      <c r="C14" s="25">
        <f>IF(B14&lt;&gt;Parameters!$A$2,VLOOKUP(B14,Parameters!$A$3:$E$11,3,FALSE)*$A14,"")</f>
        <v>0</v>
      </c>
      <c r="D14" s="26">
        <f>IF(B14&lt;&gt;Parameters!$A$2,VLOOKUP(B14,Parameters!$A$3:$E$11,5,FALSE)*$A14,"")</f>
        <v>0</v>
      </c>
      <c r="E14" s="76">
        <f>IF(B14&lt;&gt;Parameters!$A$2,VLOOKUP(B14,Parameters!$A$3:$E$11,4,FALSE)*$A14,"")</f>
        <v>0</v>
      </c>
      <c r="F14" s="22"/>
      <c r="G14" s="27"/>
      <c r="H14" s="54"/>
      <c r="I14" s="54"/>
      <c r="J14" s="65"/>
      <c r="K14" s="65"/>
      <c r="L14" s="54"/>
      <c r="M14" s="22"/>
    </row>
    <row r="15" spans="1:45" x14ac:dyDescent="0.35">
      <c r="A15" s="75">
        <v>0</v>
      </c>
      <c r="B15" s="24" t="s">
        <v>22</v>
      </c>
      <c r="C15" s="25">
        <f>IF(B15&lt;&gt;Parameters!$A$2,VLOOKUP(B15,Parameters!$A$3:$E$11,3,FALSE)*$A15,"")</f>
        <v>0</v>
      </c>
      <c r="D15" s="26">
        <f>IF(B15&lt;&gt;Parameters!$A$2,VLOOKUP(B15,Parameters!$A$3:$E$11,5,FALSE)*$A15,"")</f>
        <v>0</v>
      </c>
      <c r="E15" s="76">
        <f>IF(B15&lt;&gt;Parameters!$A$2,VLOOKUP(B15,Parameters!$A$3:$E$11,4,FALSE)*$A15,"")</f>
        <v>0</v>
      </c>
      <c r="F15" s="22"/>
      <c r="G15" s="27"/>
      <c r="H15" s="54"/>
      <c r="I15" s="54"/>
      <c r="J15" s="65"/>
      <c r="K15" s="65"/>
      <c r="L15" s="54"/>
      <c r="M15" s="22"/>
    </row>
    <row r="16" spans="1:45" x14ac:dyDescent="0.35">
      <c r="A16" s="77">
        <v>0</v>
      </c>
      <c r="B16" s="61" t="s">
        <v>23</v>
      </c>
      <c r="C16" s="62">
        <f>IF(B16&lt;&gt;Parameters!$A$2,VLOOKUP(B16,Parameters!$A$3:$E$11,3,FALSE)*$A16,"")</f>
        <v>0</v>
      </c>
      <c r="D16" s="63">
        <f>IF(B16&lt;&gt;Parameters!$A$2,VLOOKUP(B16,Parameters!$A$3:$E$11,5,FALSE)*$A16,"")</f>
        <v>0</v>
      </c>
      <c r="E16" s="79">
        <f>IF(B16&lt;&gt;Parameters!$A$2,VLOOKUP(B16,Parameters!$A$3:$E$11,4,FALSE)*$A16,"")</f>
        <v>0</v>
      </c>
      <c r="F16" s="22"/>
      <c r="G16" s="27"/>
      <c r="H16" s="54"/>
      <c r="I16" s="54"/>
      <c r="J16" s="65"/>
      <c r="K16" s="65"/>
      <c r="L16" s="54"/>
      <c r="M16" s="22"/>
    </row>
    <row r="17" spans="1:13" x14ac:dyDescent="0.35">
      <c r="A17" s="104">
        <f>SUM(A9:A16)</f>
        <v>0</v>
      </c>
      <c r="B17" s="113" t="str">
        <f>IF(A17&gt;126,"ERROR!    TOO MANY ADDRESSABLE DEVICES! (MAX 126)","")</f>
        <v/>
      </c>
      <c r="C17" s="114"/>
      <c r="D17" s="114"/>
      <c r="E17" s="115"/>
      <c r="F17" s="22"/>
      <c r="H17" s="54"/>
      <c r="I17" s="22"/>
      <c r="J17" s="65"/>
      <c r="K17" s="65"/>
      <c r="L17" s="54"/>
      <c r="M17" s="22"/>
    </row>
    <row r="18" spans="1:13" ht="15" thickBot="1" x14ac:dyDescent="0.4">
      <c r="A18" s="66"/>
      <c r="B18" s="67"/>
      <c r="C18" s="66"/>
      <c r="D18" s="66"/>
      <c r="E18" s="66"/>
      <c r="F18" s="22"/>
      <c r="G18" s="27"/>
      <c r="H18" s="54"/>
      <c r="I18" s="54"/>
      <c r="J18" s="65"/>
      <c r="K18" s="65"/>
      <c r="L18" s="54"/>
      <c r="M18" s="22"/>
    </row>
    <row r="19" spans="1:13" x14ac:dyDescent="0.35">
      <c r="A19" s="80"/>
      <c r="B19" s="81" t="s">
        <v>24</v>
      </c>
      <c r="C19" s="78"/>
      <c r="D19" s="112">
        <v>0.34</v>
      </c>
      <c r="E19" s="69"/>
      <c r="F19" s="22"/>
      <c r="G19" s="108" t="s">
        <v>4</v>
      </c>
      <c r="H19" s="54"/>
      <c r="I19" s="54" t="s">
        <v>25</v>
      </c>
      <c r="J19" s="65"/>
      <c r="K19" s="65"/>
      <c r="L19" s="54"/>
      <c r="M19" s="22"/>
    </row>
    <row r="20" spans="1:13" ht="15" thickBot="1" x14ac:dyDescent="0.4">
      <c r="A20" s="54"/>
      <c r="B20" s="54"/>
      <c r="C20" s="65"/>
      <c r="D20" s="65"/>
      <c r="E20" s="69"/>
      <c r="F20" s="54"/>
      <c r="G20" s="67"/>
      <c r="H20" s="54"/>
      <c r="I20" s="54"/>
      <c r="J20" s="65"/>
      <c r="K20" s="65"/>
      <c r="L20" s="54"/>
      <c r="M20" s="22"/>
    </row>
    <row r="21" spans="1:13" x14ac:dyDescent="0.35">
      <c r="A21" s="86" t="s">
        <v>26</v>
      </c>
      <c r="B21" s="87"/>
      <c r="C21" s="88"/>
      <c r="D21" s="87"/>
      <c r="E21" s="89"/>
      <c r="F21" s="22"/>
      <c r="G21" s="27"/>
      <c r="H21" s="54"/>
      <c r="I21" s="54"/>
      <c r="J21" s="65"/>
      <c r="K21" s="65"/>
      <c r="L21" s="54"/>
      <c r="M21" s="22"/>
    </row>
    <row r="22" spans="1:13" ht="15" thickBot="1" x14ac:dyDescent="0.4">
      <c r="A22" s="93"/>
      <c r="B22" s="94" t="s">
        <v>27</v>
      </c>
      <c r="C22" s="45"/>
      <c r="D22" s="94" t="s">
        <v>28</v>
      </c>
      <c r="E22" s="95" t="s">
        <v>29</v>
      </c>
      <c r="F22" s="22"/>
      <c r="G22" s="27"/>
      <c r="H22" s="54"/>
      <c r="I22" s="54"/>
      <c r="J22" s="65"/>
      <c r="K22" s="65"/>
      <c r="L22" s="54"/>
      <c r="M22" s="22"/>
    </row>
    <row r="23" spans="1:13" ht="15" hidden="1" customHeight="1" x14ac:dyDescent="0.35">
      <c r="A23" s="59" t="s">
        <v>30</v>
      </c>
      <c r="B23" s="96">
        <f>SUM($C$8:$C$16)</f>
        <v>0</v>
      </c>
      <c r="C23" s="47"/>
      <c r="D23" s="97">
        <f>B23*(40/12)/0.9</f>
        <v>0</v>
      </c>
      <c r="E23" s="60">
        <f>B23/VLOOKUP($B$3,Parameters!$H$3:$I$7,2,FALSE)</f>
        <v>0</v>
      </c>
      <c r="F23" s="22"/>
      <c r="G23" s="27"/>
      <c r="H23" s="54"/>
      <c r="I23" s="54"/>
      <c r="J23" s="65"/>
      <c r="K23" s="65"/>
      <c r="L23" s="54"/>
      <c r="M23" s="22"/>
    </row>
    <row r="24" spans="1:13" x14ac:dyDescent="0.35">
      <c r="A24" s="55" t="s">
        <v>31</v>
      </c>
      <c r="B24" s="82">
        <f>SUM($D$8:$D$16)</f>
        <v>0</v>
      </c>
      <c r="C24" s="35"/>
      <c r="D24" s="83">
        <f>(B24*(40/12)/0.9)+Parameters!$I$10</f>
        <v>100</v>
      </c>
      <c r="E24" s="56">
        <f>B24/VLOOKUP($B$3,Parameters!$H$3:$I$7,2,FALSE)</f>
        <v>0</v>
      </c>
      <c r="F24" s="22"/>
      <c r="G24" s="108" t="s">
        <v>4</v>
      </c>
      <c r="H24" s="54"/>
      <c r="I24" s="54" t="s">
        <v>32</v>
      </c>
      <c r="J24" s="65"/>
      <c r="K24" s="65"/>
      <c r="L24" s="54"/>
      <c r="M24" s="22"/>
    </row>
    <row r="25" spans="1:13" ht="15" hidden="1" customHeight="1" x14ac:dyDescent="0.35">
      <c r="A25" s="55" t="s">
        <v>33</v>
      </c>
      <c r="B25" s="82">
        <f>SUM($E$8:$E$16)</f>
        <v>0</v>
      </c>
      <c r="C25" s="35"/>
      <c r="D25" s="83">
        <f>(B25*(40/12)/0.9)+Parameters!$I$10</f>
        <v>100</v>
      </c>
      <c r="E25" s="56">
        <f>B25/VLOOKUP($B$3,Parameters!$H$3:$I$7,2,FALSE)</f>
        <v>0</v>
      </c>
      <c r="F25" s="22"/>
      <c r="G25" s="27"/>
      <c r="H25" s="54"/>
      <c r="I25" s="54"/>
      <c r="J25" s="65"/>
      <c r="K25" s="65"/>
      <c r="L25" s="54"/>
      <c r="M25" s="22"/>
    </row>
    <row r="26" spans="1:13" ht="15" thickBot="1" x14ac:dyDescent="0.4">
      <c r="A26" s="57" t="s">
        <v>33</v>
      </c>
      <c r="B26" s="84">
        <f>$B$25*$D$19+(1-$D$19)*$B$23</f>
        <v>0</v>
      </c>
      <c r="C26" s="41"/>
      <c r="D26" s="85">
        <f>(B26*(40/12)/0.9)+Parameters!$I$10</f>
        <v>100</v>
      </c>
      <c r="E26" s="58">
        <f>B26/VLOOKUP($B$3,Parameters!$H$3:$I$7,2,FALSE)</f>
        <v>0</v>
      </c>
      <c r="F26" s="22"/>
      <c r="G26" s="108" t="s">
        <v>4</v>
      </c>
      <c r="H26" s="54"/>
      <c r="I26" s="54" t="s">
        <v>34</v>
      </c>
      <c r="J26" s="65"/>
      <c r="K26" s="65"/>
      <c r="L26" s="54"/>
      <c r="M26" s="22"/>
    </row>
    <row r="27" spans="1:13" x14ac:dyDescent="0.35">
      <c r="A27" s="65"/>
      <c r="E27" s="65"/>
      <c r="F27" s="22"/>
      <c r="G27" s="27"/>
      <c r="H27" s="54"/>
      <c r="I27" s="54"/>
      <c r="J27" s="65"/>
      <c r="K27" s="65"/>
      <c r="L27" s="54"/>
      <c r="M27" s="22"/>
    </row>
    <row r="28" spans="1:13" x14ac:dyDescent="0.35">
      <c r="A28" s="65"/>
      <c r="B28" s="68"/>
      <c r="C28" s="69"/>
      <c r="D28" s="69"/>
      <c r="E28" s="69"/>
      <c r="F28" s="22"/>
      <c r="G28" s="27"/>
      <c r="H28" s="54"/>
      <c r="I28" s="54" t="s">
        <v>35</v>
      </c>
      <c r="J28" s="65"/>
      <c r="K28" s="65"/>
      <c r="L28" s="54"/>
      <c r="M28" s="22"/>
    </row>
    <row r="29" spans="1:13" x14ac:dyDescent="0.35">
      <c r="A29" s="65"/>
      <c r="B29" s="68"/>
      <c r="C29" s="69"/>
      <c r="D29" s="69"/>
      <c r="E29" s="69"/>
      <c r="F29" s="22"/>
      <c r="G29" s="27"/>
      <c r="H29" s="54"/>
      <c r="I29" s="98" t="s">
        <v>36</v>
      </c>
      <c r="J29" s="65"/>
      <c r="K29" s="65"/>
      <c r="L29" s="54"/>
      <c r="M29" s="22"/>
    </row>
    <row r="30" spans="1:13" x14ac:dyDescent="0.35">
      <c r="A30" s="65"/>
      <c r="B30" s="68"/>
      <c r="C30" s="69"/>
      <c r="D30" s="69"/>
      <c r="E30" s="69"/>
      <c r="F30" s="22"/>
      <c r="G30" s="27"/>
      <c r="H30" s="54"/>
      <c r="I30" s="98" t="s">
        <v>37</v>
      </c>
      <c r="J30" s="65"/>
      <c r="K30" s="65"/>
      <c r="L30" s="54"/>
      <c r="M30" s="22"/>
    </row>
    <row r="31" spans="1:13" x14ac:dyDescent="0.35">
      <c r="A31" s="65"/>
      <c r="B31" s="68"/>
      <c r="C31" s="69"/>
      <c r="D31" s="69"/>
      <c r="E31" s="69"/>
      <c r="F31" s="22"/>
      <c r="G31" s="27"/>
      <c r="H31" s="54"/>
      <c r="I31" s="54"/>
      <c r="J31" s="65"/>
      <c r="K31" s="65"/>
      <c r="L31" s="54"/>
      <c r="M31" s="22"/>
    </row>
    <row r="32" spans="1:13" x14ac:dyDescent="0.35">
      <c r="A32" s="65"/>
      <c r="B32" s="68"/>
      <c r="C32" s="69"/>
      <c r="D32" s="69"/>
      <c r="E32" s="69"/>
      <c r="F32" s="22"/>
      <c r="G32" s="27"/>
      <c r="H32" s="54"/>
      <c r="I32" s="54"/>
      <c r="J32" s="65"/>
      <c r="K32" s="65"/>
      <c r="L32" s="54"/>
      <c r="M32" s="22"/>
    </row>
    <row r="33" spans="1:13" x14ac:dyDescent="0.35">
      <c r="A33" s="103" t="s">
        <v>38</v>
      </c>
      <c r="B33" s="68"/>
      <c r="C33" s="69"/>
      <c r="D33" s="69"/>
      <c r="E33" s="69"/>
      <c r="F33" s="22"/>
      <c r="G33" s="27"/>
      <c r="H33" s="54"/>
      <c r="I33" s="54"/>
      <c r="J33" s="65"/>
      <c r="K33" s="65"/>
      <c r="L33" s="54"/>
      <c r="M33" s="22"/>
    </row>
    <row r="34" spans="1:13" x14ac:dyDescent="0.35">
      <c r="A34" s="99" t="s">
        <v>33</v>
      </c>
      <c r="B34" s="100" t="s">
        <v>39</v>
      </c>
      <c r="C34" s="101"/>
      <c r="D34" s="101"/>
      <c r="E34" s="101"/>
      <c r="F34" s="22"/>
      <c r="G34" s="27"/>
      <c r="H34" s="54"/>
      <c r="I34" s="54"/>
      <c r="J34" s="65"/>
      <c r="K34" s="65"/>
      <c r="L34" s="54"/>
      <c r="M34" s="22"/>
    </row>
    <row r="35" spans="1:13" x14ac:dyDescent="0.35">
      <c r="A35" s="99" t="s">
        <v>31</v>
      </c>
      <c r="B35" s="100" t="s">
        <v>40</v>
      </c>
      <c r="C35" s="101"/>
      <c r="D35" s="101"/>
      <c r="E35" s="101"/>
      <c r="F35" s="22"/>
      <c r="G35" s="27"/>
      <c r="H35" s="54"/>
      <c r="I35" s="54"/>
      <c r="J35" s="65"/>
      <c r="K35" s="65"/>
      <c r="L35" s="54"/>
      <c r="M35" s="22"/>
    </row>
    <row r="36" spans="1:13" x14ac:dyDescent="0.35">
      <c r="A36" s="99" t="s">
        <v>41</v>
      </c>
      <c r="B36" s="100" t="s">
        <v>42</v>
      </c>
      <c r="C36" s="101"/>
      <c r="D36" s="101"/>
      <c r="E36" s="101"/>
      <c r="F36" s="22"/>
      <c r="G36" s="27"/>
      <c r="H36" s="54"/>
      <c r="I36" s="54"/>
      <c r="J36" s="65"/>
      <c r="K36" s="65"/>
      <c r="L36" s="54"/>
      <c r="M36" s="22"/>
    </row>
    <row r="37" spans="1:13" x14ac:dyDescent="0.35">
      <c r="A37" s="90"/>
      <c r="B37" s="102" t="s">
        <v>43</v>
      </c>
      <c r="C37" s="101"/>
      <c r="D37" s="101"/>
      <c r="E37" s="101"/>
      <c r="F37" s="22"/>
      <c r="G37" s="27"/>
      <c r="H37" s="54"/>
      <c r="I37" s="54"/>
      <c r="J37" s="65"/>
      <c r="K37" s="65"/>
      <c r="L37" s="54"/>
      <c r="M37" s="22"/>
    </row>
    <row r="38" spans="1:13" x14ac:dyDescent="0.35">
      <c r="A38" s="90"/>
      <c r="B38" s="100" t="s">
        <v>44</v>
      </c>
      <c r="C38" s="101"/>
      <c r="D38" s="101"/>
      <c r="E38" s="101"/>
      <c r="G38" s="27"/>
      <c r="H38" s="54"/>
      <c r="I38" s="54"/>
      <c r="J38" s="65"/>
      <c r="K38" s="65"/>
      <c r="L38" s="54"/>
      <c r="M38" s="22"/>
    </row>
    <row r="39" spans="1:13" x14ac:dyDescent="0.35">
      <c r="A39" s="90"/>
      <c r="B39" s="100"/>
      <c r="C39" s="101"/>
      <c r="D39" s="101"/>
      <c r="E39" s="101"/>
      <c r="F39" s="22"/>
      <c r="G39" s="27"/>
      <c r="H39" s="54"/>
      <c r="I39" s="54"/>
      <c r="J39" s="65"/>
      <c r="K39" s="65"/>
      <c r="L39" s="54"/>
      <c r="M39" s="22"/>
    </row>
    <row r="40" spans="1:13" x14ac:dyDescent="0.35">
      <c r="A40" s="103" t="s">
        <v>45</v>
      </c>
      <c r="B40" s="100"/>
      <c r="C40" s="101"/>
      <c r="D40" s="101"/>
      <c r="E40" s="101"/>
      <c r="F40" s="22"/>
      <c r="G40" s="27"/>
      <c r="H40" s="54"/>
      <c r="I40" s="54"/>
      <c r="J40" s="65"/>
      <c r="K40" s="65"/>
      <c r="L40" s="54"/>
      <c r="M40" s="22"/>
    </row>
    <row r="41" spans="1:13" x14ac:dyDescent="0.35">
      <c r="A41" s="90" t="s">
        <v>46</v>
      </c>
      <c r="B41" s="100"/>
      <c r="C41" s="101"/>
      <c r="D41" s="101"/>
      <c r="E41" s="101"/>
      <c r="F41" s="22"/>
      <c r="G41" s="27"/>
      <c r="H41" s="54"/>
      <c r="I41" s="54"/>
      <c r="J41" s="65"/>
      <c r="K41" s="65"/>
      <c r="L41" s="54"/>
      <c r="M41" s="22"/>
    </row>
    <row r="42" spans="1:13" x14ac:dyDescent="0.35">
      <c r="A42" s="105" t="s">
        <v>47</v>
      </c>
      <c r="B42" s="68"/>
      <c r="C42" s="69"/>
      <c r="D42" s="69"/>
      <c r="E42" s="69"/>
      <c r="F42" s="22"/>
      <c r="G42" s="27"/>
      <c r="H42" s="54"/>
      <c r="I42" s="54"/>
      <c r="J42" s="65"/>
      <c r="K42" s="65"/>
      <c r="L42" s="54"/>
      <c r="M42" s="22"/>
    </row>
    <row r="43" spans="1:13" x14ac:dyDescent="0.35">
      <c r="A43" s="90" t="s">
        <v>48</v>
      </c>
      <c r="B43" s="68"/>
      <c r="C43" s="69"/>
      <c r="D43" s="69"/>
      <c r="E43" s="69"/>
      <c r="F43" s="22"/>
      <c r="G43" s="27"/>
      <c r="H43" s="54"/>
      <c r="I43" s="54"/>
      <c r="J43" s="65"/>
      <c r="K43" s="65"/>
      <c r="L43" s="54"/>
      <c r="M43" s="22"/>
    </row>
    <row r="44" spans="1:13" x14ac:dyDescent="0.35">
      <c r="A44" s="65"/>
      <c r="B44" s="68"/>
      <c r="C44" s="69"/>
      <c r="D44" s="69"/>
      <c r="E44" s="69"/>
      <c r="F44" s="22"/>
      <c r="G44" s="27"/>
      <c r="H44" s="54"/>
      <c r="I44" s="54"/>
      <c r="J44" s="65"/>
      <c r="K44" s="65"/>
      <c r="L44" s="54"/>
      <c r="M44" s="22"/>
    </row>
    <row r="45" spans="1:13" x14ac:dyDescent="0.35">
      <c r="A45" s="65"/>
      <c r="B45" s="68"/>
      <c r="C45" s="69"/>
      <c r="D45" s="69"/>
      <c r="E45" s="69"/>
      <c r="F45" s="22"/>
      <c r="G45" s="27"/>
      <c r="H45" s="54"/>
      <c r="I45" s="54"/>
      <c r="J45" s="65"/>
      <c r="K45" s="65"/>
      <c r="L45" s="54"/>
      <c r="M45" s="22"/>
    </row>
    <row r="46" spans="1:13" x14ac:dyDescent="0.35">
      <c r="A46" s="65"/>
      <c r="B46" s="68"/>
      <c r="C46" s="69"/>
      <c r="D46" s="69"/>
      <c r="E46" s="69"/>
      <c r="F46" s="22"/>
      <c r="G46" s="27"/>
      <c r="H46" s="54"/>
      <c r="I46" s="54"/>
      <c r="J46" s="65"/>
      <c r="K46" s="65"/>
      <c r="L46" s="54"/>
      <c r="M46" s="22"/>
    </row>
    <row r="47" spans="1:13" x14ac:dyDescent="0.35">
      <c r="A47" s="65"/>
      <c r="B47" s="68"/>
      <c r="C47" s="69"/>
      <c r="D47" s="69"/>
      <c r="E47" s="69"/>
      <c r="F47" s="22"/>
      <c r="G47" s="27"/>
      <c r="H47" s="54"/>
      <c r="I47" s="54"/>
      <c r="J47" s="65"/>
      <c r="K47" s="65"/>
      <c r="L47" s="54"/>
      <c r="M47" s="22"/>
    </row>
    <row r="48" spans="1:13" x14ac:dyDescent="0.35">
      <c r="A48" s="65"/>
      <c r="B48" s="68"/>
      <c r="C48" s="69"/>
      <c r="D48" s="69"/>
      <c r="E48" s="69"/>
      <c r="F48" s="22"/>
      <c r="G48" s="27"/>
      <c r="H48" s="54"/>
      <c r="I48" s="54"/>
      <c r="J48" s="65"/>
      <c r="K48" s="65"/>
      <c r="L48" s="54"/>
      <c r="M48" s="22"/>
    </row>
    <row r="49" spans="1:13" x14ac:dyDescent="0.35">
      <c r="A49" s="65"/>
      <c r="B49" s="68"/>
      <c r="C49" s="69"/>
      <c r="D49" s="69"/>
      <c r="E49" s="69"/>
      <c r="F49" s="22"/>
      <c r="G49" s="27"/>
      <c r="H49" s="54"/>
      <c r="I49" s="54"/>
      <c r="J49" s="65"/>
      <c r="K49" s="65"/>
      <c r="L49" s="54"/>
      <c r="M49" s="22"/>
    </row>
    <row r="50" spans="1:13" x14ac:dyDescent="0.35">
      <c r="A50" s="65"/>
      <c r="B50" s="68"/>
      <c r="C50" s="69"/>
      <c r="D50" s="69"/>
      <c r="E50" s="69"/>
      <c r="F50" s="22"/>
      <c r="G50" s="27"/>
      <c r="H50" s="54"/>
      <c r="I50" s="54"/>
      <c r="J50" s="65"/>
      <c r="K50" s="65"/>
      <c r="L50" s="54"/>
      <c r="M50" s="22"/>
    </row>
    <row r="51" spans="1:13" x14ac:dyDescent="0.35">
      <c r="A51" s="65"/>
      <c r="B51" s="68"/>
      <c r="C51" s="69"/>
      <c r="D51" s="69"/>
      <c r="E51" s="69"/>
      <c r="F51" s="22"/>
      <c r="G51" s="27"/>
      <c r="H51" s="54"/>
      <c r="I51" s="54"/>
      <c r="J51" s="65"/>
      <c r="K51" s="65"/>
      <c r="L51" s="54"/>
      <c r="M51" s="22"/>
    </row>
    <row r="52" spans="1:13" x14ac:dyDescent="0.35">
      <c r="A52" s="65"/>
      <c r="B52" s="68"/>
      <c r="C52" s="69"/>
      <c r="D52" s="69"/>
      <c r="E52" s="69"/>
      <c r="F52" s="22"/>
      <c r="G52" s="27"/>
      <c r="H52" s="54"/>
      <c r="I52" s="54"/>
      <c r="J52" s="65"/>
      <c r="K52" s="65"/>
      <c r="L52" s="54"/>
      <c r="M52" s="22"/>
    </row>
    <row r="53" spans="1:13" x14ac:dyDescent="0.35">
      <c r="A53" s="65"/>
      <c r="B53" s="68"/>
      <c r="C53" s="69"/>
      <c r="D53" s="69"/>
      <c r="E53" s="69"/>
      <c r="F53" s="22"/>
      <c r="G53" s="27"/>
      <c r="H53" s="54"/>
      <c r="I53" s="54"/>
      <c r="J53" s="65"/>
      <c r="K53" s="65"/>
      <c r="L53" s="54"/>
      <c r="M53" s="22"/>
    </row>
    <row r="54" spans="1:13" x14ac:dyDescent="0.35">
      <c r="A54" s="65"/>
      <c r="B54" s="68"/>
      <c r="C54" s="69"/>
      <c r="D54" s="69"/>
      <c r="E54" s="69"/>
      <c r="F54" s="22"/>
      <c r="G54" s="27"/>
      <c r="H54" s="54"/>
      <c r="I54" s="54"/>
      <c r="J54" s="65"/>
      <c r="K54" s="65"/>
      <c r="L54" s="54"/>
      <c r="M54" s="22"/>
    </row>
    <row r="55" spans="1:13" x14ac:dyDescent="0.35">
      <c r="A55" s="65"/>
      <c r="B55" s="68"/>
      <c r="C55" s="69"/>
      <c r="D55" s="69"/>
      <c r="E55" s="69"/>
      <c r="F55" s="22"/>
      <c r="G55" s="27"/>
      <c r="H55" s="54"/>
      <c r="I55" s="54"/>
      <c r="J55" s="65"/>
      <c r="K55" s="65"/>
      <c r="L55" s="54"/>
      <c r="M55" s="22"/>
    </row>
    <row r="56" spans="1:13" x14ac:dyDescent="0.35">
      <c r="A56" s="65"/>
      <c r="B56" s="68"/>
      <c r="C56" s="69"/>
      <c r="D56" s="69"/>
      <c r="E56" s="69"/>
      <c r="F56" s="22"/>
      <c r="G56" s="27"/>
      <c r="H56" s="54"/>
      <c r="I56" s="54"/>
      <c r="J56" s="65"/>
      <c r="K56" s="65"/>
      <c r="L56" s="54"/>
      <c r="M56" s="22"/>
    </row>
    <row r="57" spans="1:13" x14ac:dyDescent="0.35">
      <c r="A57" s="65"/>
      <c r="B57" s="68"/>
      <c r="C57" s="69"/>
      <c r="D57" s="69"/>
      <c r="E57" s="69"/>
      <c r="F57" s="22"/>
      <c r="G57" s="27"/>
      <c r="H57" s="54"/>
      <c r="I57" s="54"/>
      <c r="J57" s="65"/>
      <c r="K57" s="65"/>
      <c r="L57" s="54"/>
      <c r="M57" s="22"/>
    </row>
    <row r="58" spans="1:13" x14ac:dyDescent="0.35">
      <c r="A58" s="65"/>
      <c r="B58" s="68"/>
      <c r="C58" s="69"/>
      <c r="D58" s="69"/>
      <c r="E58" s="69"/>
      <c r="F58" s="22"/>
      <c r="G58" s="27"/>
      <c r="H58" s="54"/>
      <c r="I58" s="54"/>
      <c r="J58" s="65"/>
      <c r="K58" s="65"/>
      <c r="L58" s="54"/>
      <c r="M58" s="22"/>
    </row>
    <row r="59" spans="1:13" x14ac:dyDescent="0.35">
      <c r="A59" s="65"/>
      <c r="B59" s="68"/>
      <c r="C59" s="69"/>
      <c r="D59" s="69"/>
      <c r="E59" s="69"/>
      <c r="F59" s="22"/>
      <c r="G59" s="27"/>
      <c r="H59" s="54"/>
      <c r="I59" s="54"/>
      <c r="J59" s="65"/>
      <c r="K59" s="65"/>
      <c r="L59" s="54"/>
      <c r="M59" s="22"/>
    </row>
    <row r="60" spans="1:13" x14ac:dyDescent="0.35">
      <c r="A60" s="65"/>
      <c r="B60" s="68"/>
      <c r="C60" s="69"/>
      <c r="D60" s="69"/>
      <c r="E60" s="69"/>
      <c r="F60" s="22"/>
      <c r="G60" s="27"/>
      <c r="H60" s="54"/>
      <c r="I60" s="54"/>
      <c r="J60" s="65"/>
      <c r="K60" s="65"/>
      <c r="L60" s="54"/>
      <c r="M60" s="22"/>
    </row>
    <row r="61" spans="1:13" x14ac:dyDescent="0.35">
      <c r="A61" s="65"/>
      <c r="B61" s="68"/>
      <c r="C61" s="69"/>
      <c r="D61" s="69"/>
      <c r="E61" s="69"/>
      <c r="F61" s="22"/>
      <c r="G61" s="27"/>
      <c r="H61" s="54"/>
      <c r="I61" s="54"/>
      <c r="J61" s="65"/>
      <c r="K61" s="65"/>
      <c r="L61" s="54"/>
      <c r="M61" s="22"/>
    </row>
    <row r="62" spans="1:13" x14ac:dyDescent="0.35">
      <c r="A62" s="65"/>
      <c r="B62" s="68"/>
      <c r="C62" s="69"/>
      <c r="D62" s="69"/>
      <c r="E62" s="69"/>
      <c r="F62" s="22"/>
      <c r="G62" s="27"/>
      <c r="H62" s="54"/>
      <c r="I62" s="54"/>
      <c r="J62" s="65"/>
      <c r="K62" s="65"/>
      <c r="L62" s="54"/>
      <c r="M62" s="22"/>
    </row>
    <row r="63" spans="1:13" x14ac:dyDescent="0.35">
      <c r="A63" s="65"/>
      <c r="B63" s="68"/>
      <c r="C63" s="69"/>
      <c r="D63" s="69"/>
      <c r="E63" s="69"/>
      <c r="F63" s="22"/>
      <c r="G63" s="27"/>
      <c r="H63" s="54"/>
      <c r="I63" s="54"/>
      <c r="J63" s="65"/>
      <c r="K63" s="65"/>
      <c r="L63" s="54"/>
      <c r="M63" s="22"/>
    </row>
    <row r="64" spans="1:13" x14ac:dyDescent="0.35">
      <c r="A64" s="65"/>
      <c r="B64" s="68"/>
      <c r="C64" s="69"/>
      <c r="D64" s="69"/>
      <c r="E64" s="69"/>
      <c r="F64" s="22"/>
      <c r="G64" s="27"/>
      <c r="H64" s="54"/>
      <c r="I64" s="54"/>
      <c r="J64" s="65"/>
      <c r="K64" s="65"/>
      <c r="L64" s="54"/>
      <c r="M64" s="22"/>
    </row>
    <row r="65" spans="1:13" x14ac:dyDescent="0.35">
      <c r="A65" s="65"/>
      <c r="B65" s="68"/>
      <c r="C65" s="69"/>
      <c r="D65" s="69"/>
      <c r="E65" s="69"/>
      <c r="F65" s="22"/>
      <c r="G65" s="27"/>
      <c r="H65" s="54"/>
      <c r="I65" s="54"/>
      <c r="J65" s="65"/>
      <c r="K65" s="65"/>
      <c r="L65" s="54"/>
      <c r="M65" s="22"/>
    </row>
    <row r="66" spans="1:13" x14ac:dyDescent="0.35">
      <c r="A66" s="65"/>
      <c r="B66" s="68"/>
      <c r="C66" s="69"/>
      <c r="D66" s="69"/>
      <c r="E66" s="69"/>
      <c r="F66" s="22"/>
      <c r="G66" s="27"/>
      <c r="H66" s="54"/>
      <c r="I66" s="54"/>
      <c r="J66" s="65"/>
      <c r="K66" s="65"/>
      <c r="L66" s="54"/>
      <c r="M66" s="22"/>
    </row>
    <row r="67" spans="1:13" x14ac:dyDescent="0.35">
      <c r="A67" s="65"/>
      <c r="B67" s="68"/>
      <c r="C67" s="69"/>
      <c r="D67" s="69"/>
      <c r="E67" s="69"/>
      <c r="F67" s="22"/>
      <c r="G67" s="27"/>
      <c r="H67" s="54"/>
      <c r="I67" s="54"/>
      <c r="J67" s="65"/>
      <c r="K67" s="65"/>
      <c r="L67" s="54"/>
      <c r="M67" s="22"/>
    </row>
    <row r="68" spans="1:13" x14ac:dyDescent="0.35">
      <c r="A68" s="65"/>
      <c r="B68" s="68"/>
      <c r="C68" s="69"/>
      <c r="D68" s="69"/>
      <c r="E68" s="69"/>
      <c r="F68" s="22"/>
      <c r="G68" s="27"/>
      <c r="H68" s="54"/>
      <c r="I68" s="54"/>
      <c r="J68" s="65"/>
      <c r="K68" s="65"/>
      <c r="L68" s="54"/>
      <c r="M68" s="22"/>
    </row>
    <row r="69" spans="1:13" x14ac:dyDescent="0.35">
      <c r="A69" s="65"/>
      <c r="B69" s="68"/>
      <c r="C69" s="69"/>
      <c r="D69" s="69"/>
      <c r="E69" s="69"/>
      <c r="F69" s="22"/>
      <c r="G69" s="27"/>
      <c r="H69" s="54"/>
      <c r="I69" s="54"/>
      <c r="J69" s="65"/>
      <c r="K69" s="65"/>
      <c r="L69" s="54"/>
      <c r="M69" s="22"/>
    </row>
    <row r="70" spans="1:13" x14ac:dyDescent="0.35">
      <c r="A70" s="65"/>
      <c r="B70" s="68"/>
      <c r="C70" s="69"/>
      <c r="D70" s="69"/>
      <c r="E70" s="69"/>
      <c r="F70" s="22"/>
      <c r="G70" s="27"/>
      <c r="H70" s="54"/>
      <c r="I70" s="54"/>
      <c r="J70" s="65"/>
      <c r="K70" s="65"/>
      <c r="L70" s="54"/>
      <c r="M70" s="22"/>
    </row>
    <row r="71" spans="1:13" x14ac:dyDescent="0.35">
      <c r="A71" s="65"/>
      <c r="B71" s="68"/>
      <c r="C71" s="69"/>
      <c r="D71" s="69"/>
      <c r="E71" s="69"/>
      <c r="F71" s="22"/>
      <c r="G71" s="27"/>
      <c r="H71" s="54"/>
      <c r="I71" s="54"/>
      <c r="J71" s="65"/>
      <c r="K71" s="65"/>
      <c r="L71" s="54"/>
      <c r="M71" s="22"/>
    </row>
    <row r="72" spans="1:13" x14ac:dyDescent="0.35">
      <c r="A72" s="65"/>
      <c r="B72" s="68"/>
      <c r="C72" s="69"/>
      <c r="D72" s="69"/>
      <c r="E72" s="69"/>
      <c r="F72" s="22"/>
      <c r="G72" s="27"/>
      <c r="H72" s="54"/>
      <c r="I72" s="54"/>
      <c r="J72" s="65"/>
      <c r="K72" s="65"/>
      <c r="L72" s="54"/>
      <c r="M72" s="22"/>
    </row>
    <row r="73" spans="1:13" x14ac:dyDescent="0.35">
      <c r="A73" s="65"/>
      <c r="B73" s="68"/>
      <c r="C73" s="69"/>
      <c r="D73" s="69"/>
      <c r="E73" s="69"/>
      <c r="F73" s="22"/>
      <c r="G73" s="27"/>
      <c r="H73" s="54"/>
      <c r="I73" s="54"/>
      <c r="J73" s="65"/>
      <c r="K73" s="65"/>
      <c r="L73" s="54"/>
      <c r="M73" s="22"/>
    </row>
    <row r="74" spans="1:13" x14ac:dyDescent="0.35">
      <c r="A74" s="65"/>
      <c r="B74" s="68"/>
      <c r="C74" s="69"/>
      <c r="D74" s="69"/>
      <c r="E74" s="69"/>
      <c r="F74" s="22"/>
      <c r="G74" s="27"/>
      <c r="H74" s="54"/>
      <c r="I74" s="54"/>
      <c r="J74" s="65"/>
      <c r="K74" s="65"/>
      <c r="L74" s="54"/>
      <c r="M74" s="22"/>
    </row>
    <row r="75" spans="1:13" x14ac:dyDescent="0.35">
      <c r="A75" s="65"/>
      <c r="B75" s="68"/>
      <c r="C75" s="69"/>
      <c r="D75" s="69"/>
      <c r="E75" s="69"/>
      <c r="F75" s="22"/>
      <c r="G75" s="27"/>
      <c r="H75" s="54"/>
      <c r="I75" s="54"/>
      <c r="J75" s="65"/>
      <c r="K75" s="65"/>
      <c r="L75" s="54"/>
      <c r="M75" s="22"/>
    </row>
    <row r="76" spans="1:13" x14ac:dyDescent="0.35">
      <c r="A76" s="65"/>
      <c r="B76" s="68"/>
      <c r="C76" s="69"/>
      <c r="D76" s="69"/>
      <c r="E76" s="69"/>
      <c r="F76" s="22"/>
      <c r="G76" s="27"/>
      <c r="H76" s="54"/>
      <c r="I76" s="54"/>
      <c r="J76" s="65"/>
      <c r="K76" s="65"/>
      <c r="L76" s="54"/>
      <c r="M76" s="22"/>
    </row>
    <row r="77" spans="1:13" x14ac:dyDescent="0.35">
      <c r="A77" s="65"/>
      <c r="B77" s="68"/>
      <c r="C77" s="69"/>
      <c r="D77" s="69"/>
      <c r="E77" s="69"/>
      <c r="F77" s="22"/>
      <c r="G77" s="27"/>
      <c r="H77" s="54"/>
      <c r="I77" s="54"/>
      <c r="J77" s="65"/>
      <c r="K77" s="65"/>
      <c r="L77" s="54"/>
      <c r="M77" s="22"/>
    </row>
    <row r="78" spans="1:13" x14ac:dyDescent="0.35">
      <c r="A78" s="65"/>
      <c r="B78" s="68"/>
      <c r="C78" s="69"/>
      <c r="D78" s="69"/>
      <c r="E78" s="69"/>
      <c r="F78" s="22"/>
      <c r="G78" s="27"/>
      <c r="H78" s="54"/>
      <c r="I78" s="54"/>
      <c r="J78" s="65"/>
      <c r="K78" s="65"/>
      <c r="L78" s="54"/>
      <c r="M78" s="22"/>
    </row>
    <row r="79" spans="1:13" x14ac:dyDescent="0.35">
      <c r="A79" s="65"/>
      <c r="B79" s="68"/>
      <c r="C79" s="69"/>
      <c r="D79" s="69"/>
      <c r="E79" s="69"/>
      <c r="F79" s="22"/>
      <c r="G79" s="27"/>
      <c r="H79" s="54"/>
      <c r="I79" s="54"/>
      <c r="J79" s="65"/>
      <c r="K79" s="65"/>
      <c r="L79" s="54"/>
      <c r="M79" s="22"/>
    </row>
    <row r="80" spans="1:13" x14ac:dyDescent="0.35">
      <c r="A80" s="65"/>
      <c r="B80" s="68"/>
      <c r="C80" s="69"/>
      <c r="D80" s="69"/>
      <c r="E80" s="69"/>
      <c r="F80" s="22"/>
      <c r="G80" s="27"/>
      <c r="H80" s="54"/>
      <c r="I80" s="54"/>
      <c r="J80" s="65"/>
      <c r="K80" s="65"/>
      <c r="L80" s="54"/>
      <c r="M80" s="22"/>
    </row>
    <row r="81" spans="1:13" x14ac:dyDescent="0.35">
      <c r="A81" s="65"/>
      <c r="B81" s="68"/>
      <c r="C81" s="69"/>
      <c r="D81" s="69"/>
      <c r="E81" s="69"/>
      <c r="F81" s="22"/>
      <c r="G81" s="27"/>
      <c r="H81" s="54"/>
      <c r="I81" s="54"/>
      <c r="J81" s="65"/>
      <c r="K81" s="65"/>
      <c r="L81" s="54"/>
      <c r="M81" s="22"/>
    </row>
    <row r="82" spans="1:13" x14ac:dyDescent="0.35">
      <c r="A82" s="65"/>
      <c r="B82" s="68"/>
      <c r="C82" s="69"/>
      <c r="D82" s="69"/>
      <c r="E82" s="69"/>
      <c r="F82" s="22"/>
      <c r="G82" s="27"/>
      <c r="H82" s="54"/>
      <c r="I82" s="54"/>
      <c r="J82" s="65"/>
      <c r="K82" s="65"/>
      <c r="L82" s="54"/>
      <c r="M82" s="22"/>
    </row>
    <row r="83" spans="1:13" x14ac:dyDescent="0.35">
      <c r="A83" s="65"/>
      <c r="B83" s="68"/>
      <c r="C83" s="69"/>
      <c r="D83" s="69"/>
      <c r="E83" s="69"/>
      <c r="F83" s="22"/>
      <c r="G83" s="27"/>
      <c r="H83" s="54"/>
      <c r="I83" s="54"/>
      <c r="J83" s="65"/>
      <c r="K83" s="65"/>
      <c r="L83" s="54"/>
      <c r="M83" s="22"/>
    </row>
    <row r="84" spans="1:13" x14ac:dyDescent="0.35">
      <c r="A84" s="65"/>
      <c r="B84" s="68"/>
      <c r="C84" s="69"/>
      <c r="D84" s="69"/>
      <c r="E84" s="69"/>
      <c r="F84" s="22"/>
      <c r="G84" s="27"/>
      <c r="H84" s="54"/>
      <c r="I84" s="54"/>
      <c r="J84" s="65"/>
      <c r="K84" s="65"/>
      <c r="L84" s="54"/>
      <c r="M84" s="22"/>
    </row>
    <row r="85" spans="1:13" x14ac:dyDescent="0.35">
      <c r="A85" s="65"/>
      <c r="B85" s="68"/>
      <c r="C85" s="69"/>
      <c r="D85" s="69"/>
      <c r="E85" s="69"/>
      <c r="F85" s="22"/>
      <c r="G85" s="27"/>
      <c r="H85" s="54"/>
      <c r="I85" s="54"/>
      <c r="J85" s="65"/>
      <c r="K85" s="65"/>
      <c r="L85" s="54"/>
      <c r="M85" s="22"/>
    </row>
    <row r="86" spans="1:13" x14ac:dyDescent="0.35">
      <c r="A86" s="65"/>
      <c r="B86" s="68"/>
      <c r="C86" s="69"/>
      <c r="D86" s="69"/>
      <c r="E86" s="69"/>
      <c r="F86" s="22"/>
      <c r="G86" s="27"/>
      <c r="H86" s="54"/>
      <c r="I86" s="54"/>
      <c r="J86" s="65"/>
      <c r="K86" s="65"/>
      <c r="L86" s="54"/>
      <c r="M86" s="22"/>
    </row>
    <row r="87" spans="1:13" x14ac:dyDescent="0.35">
      <c r="A87" s="65"/>
      <c r="B87" s="68"/>
      <c r="C87" s="69"/>
      <c r="D87" s="69"/>
      <c r="E87" s="69"/>
      <c r="F87" s="22"/>
      <c r="G87" s="27"/>
      <c r="H87" s="54"/>
      <c r="I87" s="54"/>
      <c r="J87" s="65"/>
      <c r="K87" s="65"/>
      <c r="L87" s="54"/>
      <c r="M87" s="22"/>
    </row>
    <row r="88" spans="1:13" x14ac:dyDescent="0.35">
      <c r="A88" s="65"/>
      <c r="B88" s="68"/>
      <c r="C88" s="69"/>
      <c r="D88" s="69"/>
      <c r="E88" s="69"/>
      <c r="F88" s="22"/>
      <c r="G88" s="27"/>
      <c r="H88" s="54"/>
      <c r="I88" s="54"/>
      <c r="J88" s="65"/>
      <c r="K88" s="65"/>
      <c r="L88" s="54"/>
      <c r="M88" s="22"/>
    </row>
    <row r="89" spans="1:13" x14ac:dyDescent="0.35">
      <c r="A89" s="65"/>
      <c r="B89" s="68"/>
      <c r="C89" s="69"/>
      <c r="D89" s="69"/>
      <c r="E89" s="69"/>
      <c r="F89" s="22"/>
      <c r="G89" s="27"/>
      <c r="H89" s="54"/>
      <c r="I89" s="54"/>
      <c r="J89" s="65"/>
      <c r="K89" s="65"/>
      <c r="L89" s="54"/>
      <c r="M89" s="22"/>
    </row>
    <row r="90" spans="1:13" x14ac:dyDescent="0.35">
      <c r="A90" s="65"/>
      <c r="B90" s="68"/>
      <c r="C90" s="69"/>
      <c r="D90" s="69"/>
      <c r="E90" s="69"/>
      <c r="F90" s="22"/>
      <c r="G90" s="27"/>
      <c r="H90" s="54"/>
      <c r="I90" s="54"/>
      <c r="J90" s="65"/>
      <c r="K90" s="65"/>
      <c r="L90" s="54"/>
      <c r="M90" s="22"/>
    </row>
    <row r="91" spans="1:13" x14ac:dyDescent="0.35">
      <c r="A91" s="65"/>
      <c r="B91" s="68"/>
      <c r="C91" s="69"/>
      <c r="D91" s="69"/>
      <c r="E91" s="69"/>
      <c r="F91" s="22"/>
      <c r="G91" s="27"/>
      <c r="H91" s="54"/>
      <c r="I91" s="54"/>
      <c r="J91" s="65"/>
      <c r="K91" s="65"/>
      <c r="L91" s="54"/>
      <c r="M91" s="22"/>
    </row>
    <row r="92" spans="1:13" x14ac:dyDescent="0.35">
      <c r="A92" s="65"/>
      <c r="B92" s="68"/>
      <c r="C92" s="69"/>
      <c r="D92" s="69"/>
      <c r="E92" s="69"/>
      <c r="F92" s="22"/>
      <c r="G92" s="27"/>
      <c r="H92" s="54"/>
      <c r="I92" s="54"/>
      <c r="J92" s="65"/>
      <c r="K92" s="65"/>
      <c r="L92" s="54"/>
      <c r="M92" s="22"/>
    </row>
    <row r="93" spans="1:13" x14ac:dyDescent="0.35">
      <c r="A93" s="65"/>
      <c r="B93" s="68"/>
      <c r="C93" s="69"/>
      <c r="D93" s="69"/>
      <c r="E93" s="69"/>
      <c r="F93" s="22"/>
      <c r="G93" s="27"/>
      <c r="H93" s="54"/>
      <c r="I93" s="54"/>
      <c r="J93" s="65"/>
      <c r="K93" s="65"/>
      <c r="L93" s="54"/>
      <c r="M93" s="22"/>
    </row>
    <row r="94" spans="1:13" x14ac:dyDescent="0.35">
      <c r="A94" s="65"/>
      <c r="B94" s="68"/>
      <c r="C94" s="69"/>
      <c r="D94" s="69"/>
      <c r="E94" s="69"/>
      <c r="F94" s="22"/>
      <c r="G94" s="27"/>
      <c r="H94" s="54"/>
      <c r="I94" s="54"/>
      <c r="J94" s="65"/>
      <c r="K94" s="65"/>
      <c r="L94" s="54"/>
      <c r="M94" s="22"/>
    </row>
    <row r="95" spans="1:13" x14ac:dyDescent="0.35">
      <c r="A95" s="65"/>
      <c r="B95" s="68"/>
      <c r="C95" s="69"/>
      <c r="D95" s="69"/>
      <c r="E95" s="69"/>
      <c r="F95" s="22"/>
      <c r="G95" s="27"/>
      <c r="H95" s="54"/>
      <c r="I95" s="54"/>
      <c r="J95" s="65"/>
      <c r="K95" s="65"/>
      <c r="L95" s="54"/>
      <c r="M95" s="22"/>
    </row>
    <row r="96" spans="1:13" x14ac:dyDescent="0.35">
      <c r="A96" s="65"/>
      <c r="B96" s="68"/>
      <c r="C96" s="69"/>
      <c r="D96" s="69"/>
      <c r="E96" s="69"/>
      <c r="F96" s="22"/>
      <c r="G96" s="27"/>
      <c r="H96" s="54"/>
      <c r="I96" s="54"/>
      <c r="J96" s="65"/>
      <c r="K96" s="65"/>
      <c r="L96" s="54"/>
      <c r="M96" s="22"/>
    </row>
    <row r="97" spans="1:13" x14ac:dyDescent="0.35">
      <c r="A97" s="65"/>
      <c r="B97" s="68"/>
      <c r="C97" s="69"/>
      <c r="D97" s="69"/>
      <c r="E97" s="69"/>
      <c r="F97" s="22"/>
      <c r="G97" s="27"/>
      <c r="H97" s="54"/>
      <c r="I97" s="54"/>
      <c r="J97" s="65"/>
      <c r="K97" s="65"/>
      <c r="L97" s="54"/>
      <c r="M97" s="22"/>
    </row>
    <row r="98" spans="1:13" x14ac:dyDescent="0.35">
      <c r="A98" s="65"/>
      <c r="B98" s="68"/>
      <c r="C98" s="69"/>
      <c r="D98" s="69"/>
      <c r="E98" s="69"/>
      <c r="F98" s="22"/>
      <c r="G98" s="27"/>
      <c r="H98" s="54"/>
      <c r="I98" s="54"/>
      <c r="J98" s="65"/>
      <c r="K98" s="65"/>
      <c r="L98" s="54"/>
      <c r="M98" s="22"/>
    </row>
    <row r="99" spans="1:13" x14ac:dyDescent="0.35">
      <c r="A99" s="65"/>
      <c r="B99" s="68"/>
      <c r="C99" s="69"/>
      <c r="D99" s="69"/>
      <c r="E99" s="69"/>
      <c r="F99" s="22"/>
      <c r="G99" s="27"/>
      <c r="H99" s="54"/>
      <c r="I99" s="54"/>
      <c r="J99" s="65"/>
      <c r="K99" s="65"/>
      <c r="L99" s="54"/>
      <c r="M99" s="22"/>
    </row>
    <row r="100" spans="1:13" x14ac:dyDescent="0.35">
      <c r="A100" s="65"/>
      <c r="B100" s="68"/>
      <c r="C100" s="69"/>
      <c r="D100" s="69"/>
      <c r="E100" s="69"/>
      <c r="F100" s="22"/>
      <c r="G100" s="27"/>
      <c r="H100" s="54"/>
      <c r="I100" s="54"/>
      <c r="J100" s="65"/>
      <c r="K100" s="65"/>
      <c r="L100" s="54"/>
      <c r="M100" s="22"/>
    </row>
    <row r="101" spans="1:13" x14ac:dyDescent="0.35">
      <c r="A101" s="65"/>
      <c r="B101" s="68"/>
      <c r="C101" s="69"/>
      <c r="D101" s="69"/>
      <c r="E101" s="69"/>
      <c r="F101" s="22"/>
      <c r="G101" s="27"/>
      <c r="H101" s="54"/>
      <c r="I101" s="54"/>
      <c r="J101" s="65"/>
      <c r="K101" s="65"/>
      <c r="L101" s="54"/>
      <c r="M101" s="22"/>
    </row>
    <row r="102" spans="1:13" x14ac:dyDescent="0.35">
      <c r="A102" s="65"/>
      <c r="B102" s="68"/>
      <c r="C102" s="69"/>
      <c r="D102" s="69"/>
      <c r="E102" s="69"/>
      <c r="F102" s="22"/>
      <c r="G102" s="27"/>
      <c r="H102" s="54"/>
      <c r="I102" s="54"/>
      <c r="J102" s="65"/>
      <c r="K102" s="65"/>
      <c r="L102" s="54"/>
      <c r="M102" s="22"/>
    </row>
    <row r="103" spans="1:13" x14ac:dyDescent="0.35">
      <c r="A103" s="65"/>
      <c r="B103" s="68"/>
      <c r="C103" s="69"/>
      <c r="D103" s="69"/>
      <c r="E103" s="69"/>
      <c r="F103" s="22"/>
      <c r="G103" s="27"/>
      <c r="H103" s="54"/>
      <c r="I103" s="54"/>
      <c r="J103" s="65"/>
      <c r="K103" s="65"/>
      <c r="L103" s="54"/>
      <c r="M103" s="22"/>
    </row>
    <row r="104" spans="1:13" x14ac:dyDescent="0.35">
      <c r="A104" s="65"/>
      <c r="B104" s="68"/>
      <c r="C104" s="69"/>
      <c r="D104" s="69"/>
      <c r="E104" s="69"/>
      <c r="F104" s="22"/>
      <c r="G104" s="27"/>
      <c r="H104" s="54"/>
      <c r="I104" s="54"/>
      <c r="J104" s="65"/>
      <c r="K104" s="65"/>
      <c r="L104" s="54"/>
      <c r="M104" s="22"/>
    </row>
    <row r="105" spans="1:13" x14ac:dyDescent="0.35">
      <c r="A105" s="65"/>
      <c r="B105" s="68"/>
      <c r="C105" s="69"/>
      <c r="D105" s="69"/>
      <c r="E105" s="69"/>
      <c r="F105" s="22"/>
      <c r="G105" s="27"/>
      <c r="H105" s="54"/>
      <c r="I105" s="54"/>
      <c r="J105" s="65"/>
      <c r="K105" s="65"/>
      <c r="L105" s="54"/>
      <c r="M105" s="22"/>
    </row>
    <row r="106" spans="1:13" x14ac:dyDescent="0.35">
      <c r="A106" s="65"/>
      <c r="B106" s="68"/>
      <c r="C106" s="69"/>
      <c r="D106" s="69"/>
      <c r="E106" s="69"/>
      <c r="F106" s="22"/>
      <c r="G106" s="27"/>
      <c r="H106" s="54"/>
      <c r="I106" s="54"/>
      <c r="J106" s="65"/>
      <c r="K106" s="65"/>
      <c r="L106" s="54"/>
      <c r="M106" s="22"/>
    </row>
    <row r="107" spans="1:13" x14ac:dyDescent="0.35">
      <c r="A107" s="65"/>
      <c r="B107" s="68"/>
      <c r="C107" s="69"/>
      <c r="D107" s="69"/>
      <c r="E107" s="69"/>
      <c r="F107" s="22"/>
      <c r="G107" s="27"/>
      <c r="H107" s="54"/>
      <c r="I107" s="54"/>
      <c r="J107" s="65"/>
      <c r="K107" s="65"/>
      <c r="L107" s="54"/>
      <c r="M107" s="22"/>
    </row>
    <row r="108" spans="1:13" x14ac:dyDescent="0.35">
      <c r="A108" s="65"/>
      <c r="B108" s="68"/>
      <c r="C108" s="69"/>
      <c r="D108" s="69"/>
      <c r="E108" s="69"/>
      <c r="F108" s="22"/>
      <c r="G108" s="27"/>
      <c r="H108" s="54"/>
      <c r="I108" s="54"/>
      <c r="J108" s="65"/>
      <c r="K108" s="65"/>
      <c r="L108" s="54"/>
      <c r="M108" s="22"/>
    </row>
    <row r="109" spans="1:13" x14ac:dyDescent="0.35">
      <c r="A109" s="65"/>
      <c r="B109" s="68"/>
      <c r="C109" s="69"/>
      <c r="D109" s="69"/>
      <c r="E109" s="69"/>
      <c r="F109" s="22"/>
      <c r="G109" s="27"/>
      <c r="H109" s="54"/>
      <c r="I109" s="54"/>
      <c r="J109" s="65"/>
      <c r="K109" s="65"/>
      <c r="L109" s="54"/>
      <c r="M109" s="22"/>
    </row>
    <row r="110" spans="1:13" x14ac:dyDescent="0.35">
      <c r="A110" s="65"/>
      <c r="B110" s="68"/>
      <c r="C110" s="69"/>
      <c r="D110" s="69"/>
      <c r="E110" s="69"/>
      <c r="F110" s="22"/>
      <c r="G110" s="27"/>
      <c r="H110" s="54"/>
      <c r="I110" s="54"/>
      <c r="J110" s="65"/>
      <c r="K110" s="65"/>
      <c r="L110" s="54"/>
      <c r="M110" s="22"/>
    </row>
    <row r="111" spans="1:13" x14ac:dyDescent="0.35">
      <c r="A111" s="65"/>
      <c r="B111" s="68"/>
      <c r="C111" s="69"/>
      <c r="D111" s="69"/>
      <c r="E111" s="69"/>
      <c r="F111" s="22"/>
      <c r="G111" s="27"/>
      <c r="H111" s="54"/>
      <c r="I111" s="54"/>
      <c r="J111" s="65"/>
      <c r="K111" s="65"/>
      <c r="L111" s="54"/>
      <c r="M111" s="22"/>
    </row>
    <row r="112" spans="1:13" x14ac:dyDescent="0.35">
      <c r="A112" s="65"/>
      <c r="B112" s="68"/>
      <c r="C112" s="69"/>
      <c r="D112" s="69"/>
      <c r="E112" s="69"/>
      <c r="F112" s="22"/>
      <c r="G112" s="27"/>
      <c r="H112" s="54"/>
      <c r="I112" s="54"/>
      <c r="J112" s="65"/>
      <c r="K112" s="65"/>
      <c r="L112" s="54"/>
      <c r="M112" s="22"/>
    </row>
    <row r="113" spans="1:13" x14ac:dyDescent="0.35">
      <c r="A113" s="65"/>
      <c r="B113" s="68"/>
      <c r="C113" s="69"/>
      <c r="D113" s="69"/>
      <c r="E113" s="69"/>
      <c r="F113" s="22"/>
      <c r="G113" s="27"/>
      <c r="H113" s="54"/>
      <c r="I113" s="54"/>
      <c r="J113" s="65"/>
      <c r="K113" s="65"/>
      <c r="L113" s="54"/>
      <c r="M113" s="22"/>
    </row>
    <row r="114" spans="1:13" x14ac:dyDescent="0.35">
      <c r="A114" s="65"/>
      <c r="B114" s="68"/>
      <c r="C114" s="69"/>
      <c r="D114" s="69"/>
      <c r="E114" s="69"/>
      <c r="F114" s="22"/>
      <c r="G114" s="27"/>
      <c r="H114" s="54"/>
      <c r="I114" s="54"/>
      <c r="J114" s="65"/>
      <c r="K114" s="65"/>
      <c r="L114" s="54"/>
      <c r="M114" s="22"/>
    </row>
    <row r="115" spans="1:13" x14ac:dyDescent="0.35">
      <c r="A115" s="65"/>
      <c r="B115" s="68"/>
      <c r="C115" s="69"/>
      <c r="D115" s="69"/>
      <c r="E115" s="69"/>
      <c r="F115" s="22"/>
      <c r="G115" s="27"/>
      <c r="H115" s="54"/>
      <c r="I115" s="54"/>
      <c r="J115" s="65"/>
      <c r="K115" s="65"/>
      <c r="L115" s="54"/>
      <c r="M115" s="22"/>
    </row>
    <row r="116" spans="1:13" x14ac:dyDescent="0.35">
      <c r="A116" s="65"/>
      <c r="B116" s="68"/>
      <c r="C116" s="69"/>
      <c r="D116" s="69"/>
      <c r="E116" s="69"/>
      <c r="F116" s="22"/>
      <c r="G116" s="27"/>
      <c r="H116" s="54"/>
      <c r="I116" s="54"/>
      <c r="J116" s="65"/>
      <c r="K116" s="65"/>
      <c r="L116" s="54"/>
      <c r="M116" s="22"/>
    </row>
    <row r="117" spans="1:13" x14ac:dyDescent="0.35">
      <c r="A117" s="65"/>
      <c r="B117" s="68"/>
      <c r="C117" s="69"/>
      <c r="D117" s="69"/>
      <c r="E117" s="69"/>
      <c r="F117" s="22"/>
      <c r="G117" s="27"/>
      <c r="H117" s="54"/>
      <c r="I117" s="54"/>
      <c r="J117" s="65"/>
      <c r="K117" s="65"/>
      <c r="L117" s="54"/>
      <c r="M117" s="22"/>
    </row>
    <row r="118" spans="1:13" x14ac:dyDescent="0.35">
      <c r="A118" s="65"/>
      <c r="B118" s="68"/>
      <c r="C118" s="69"/>
      <c r="D118" s="69"/>
      <c r="E118" s="69"/>
      <c r="F118" s="22"/>
      <c r="G118" s="27"/>
      <c r="H118" s="54"/>
      <c r="I118" s="54"/>
      <c r="J118" s="65"/>
      <c r="K118" s="65"/>
      <c r="L118" s="54"/>
      <c r="M118" s="22"/>
    </row>
    <row r="119" spans="1:13" x14ac:dyDescent="0.35">
      <c r="A119" s="65"/>
      <c r="B119" s="68"/>
      <c r="C119" s="69"/>
      <c r="D119" s="69"/>
      <c r="E119" s="69"/>
      <c r="F119" s="22"/>
      <c r="G119" s="27"/>
      <c r="H119" s="54"/>
      <c r="I119" s="54"/>
      <c r="J119" s="65"/>
      <c r="K119" s="65"/>
      <c r="L119" s="54"/>
      <c r="M119" s="22"/>
    </row>
    <row r="120" spans="1:13" x14ac:dyDescent="0.35">
      <c r="A120" s="65"/>
      <c r="B120" s="68"/>
      <c r="C120" s="69"/>
      <c r="D120" s="69"/>
      <c r="E120" s="69"/>
      <c r="F120" s="22"/>
      <c r="G120" s="27"/>
      <c r="H120" s="54"/>
      <c r="I120" s="54"/>
      <c r="J120" s="65"/>
      <c r="K120" s="65"/>
      <c r="L120" s="54"/>
      <c r="M120" s="22"/>
    </row>
    <row r="121" spans="1:13" x14ac:dyDescent="0.35">
      <c r="A121" s="65"/>
      <c r="B121" s="68"/>
      <c r="C121" s="69"/>
      <c r="D121" s="69"/>
      <c r="E121" s="69"/>
      <c r="F121" s="22"/>
      <c r="G121" s="27"/>
      <c r="H121" s="54"/>
      <c r="I121" s="54"/>
      <c r="J121" s="65"/>
      <c r="K121" s="65"/>
      <c r="L121" s="54"/>
      <c r="M121" s="22"/>
    </row>
    <row r="122" spans="1:13" x14ac:dyDescent="0.35">
      <c r="A122" s="65"/>
      <c r="B122" s="68"/>
      <c r="C122" s="69"/>
      <c r="D122" s="69"/>
      <c r="E122" s="69"/>
      <c r="F122" s="22"/>
      <c r="G122" s="27"/>
      <c r="H122" s="54"/>
      <c r="I122" s="54"/>
      <c r="J122" s="65"/>
      <c r="K122" s="65"/>
      <c r="L122" s="54"/>
      <c r="M122" s="22"/>
    </row>
    <row r="123" spans="1:13" x14ac:dyDescent="0.35">
      <c r="A123" s="65"/>
      <c r="B123" s="68"/>
      <c r="C123" s="69"/>
      <c r="D123" s="69"/>
      <c r="E123" s="69"/>
      <c r="F123" s="22"/>
      <c r="G123" s="27"/>
      <c r="H123" s="54"/>
      <c r="I123" s="54"/>
      <c r="J123" s="65"/>
      <c r="K123" s="65"/>
      <c r="L123" s="54"/>
      <c r="M123" s="22"/>
    </row>
    <row r="124" spans="1:13" x14ac:dyDescent="0.35">
      <c r="A124" s="65"/>
      <c r="B124" s="68"/>
      <c r="C124" s="69"/>
      <c r="D124" s="69"/>
      <c r="E124" s="69"/>
      <c r="F124" s="22"/>
      <c r="G124" s="27"/>
      <c r="H124" s="54"/>
      <c r="I124" s="54"/>
      <c r="J124" s="65"/>
      <c r="K124" s="65"/>
      <c r="L124" s="54"/>
      <c r="M124" s="22"/>
    </row>
    <row r="125" spans="1:13" x14ac:dyDescent="0.35">
      <c r="A125" s="65"/>
      <c r="B125" s="68"/>
      <c r="C125" s="69"/>
      <c r="D125" s="69"/>
      <c r="E125" s="69"/>
      <c r="F125" s="22"/>
      <c r="G125" s="27"/>
      <c r="H125" s="54"/>
      <c r="I125" s="54"/>
      <c r="J125" s="65"/>
      <c r="K125" s="65"/>
      <c r="L125" s="54"/>
      <c r="M125" s="22"/>
    </row>
    <row r="126" spans="1:13" x14ac:dyDescent="0.35">
      <c r="A126" s="65"/>
      <c r="B126" s="68"/>
      <c r="C126" s="69"/>
      <c r="D126" s="69"/>
      <c r="E126" s="69"/>
      <c r="F126" s="22"/>
      <c r="G126" s="27"/>
      <c r="H126" s="54"/>
      <c r="I126" s="54"/>
      <c r="J126" s="65"/>
      <c r="K126" s="65"/>
      <c r="L126" s="54"/>
      <c r="M126" s="22"/>
    </row>
    <row r="127" spans="1:13" x14ac:dyDescent="0.35">
      <c r="A127" s="65"/>
      <c r="B127" s="68"/>
      <c r="C127" s="69"/>
      <c r="D127" s="69"/>
      <c r="E127" s="69"/>
      <c r="F127" s="22"/>
      <c r="G127" s="27"/>
      <c r="H127" s="54"/>
      <c r="I127" s="54"/>
      <c r="J127" s="65"/>
      <c r="K127" s="65"/>
      <c r="L127" s="54"/>
      <c r="M127" s="22"/>
    </row>
    <row r="128" spans="1:13" x14ac:dyDescent="0.35">
      <c r="A128" s="65"/>
      <c r="B128" s="68"/>
      <c r="C128" s="69"/>
      <c r="D128" s="69"/>
      <c r="E128" s="69"/>
      <c r="F128" s="22"/>
      <c r="G128" s="27"/>
      <c r="H128" s="54"/>
      <c r="I128" s="54"/>
      <c r="J128" s="65"/>
      <c r="K128" s="65"/>
      <c r="L128" s="54"/>
      <c r="M128" s="22"/>
    </row>
    <row r="129" spans="1:13" x14ac:dyDescent="0.35">
      <c r="A129" s="65"/>
      <c r="B129" s="68"/>
      <c r="C129" s="69"/>
      <c r="D129" s="69"/>
      <c r="E129" s="69"/>
      <c r="F129" s="22"/>
      <c r="G129" s="27"/>
      <c r="H129" s="54"/>
      <c r="I129" s="54"/>
      <c r="J129" s="65"/>
      <c r="K129" s="65"/>
      <c r="L129" s="54"/>
      <c r="M129" s="22"/>
    </row>
    <row r="130" spans="1:13" x14ac:dyDescent="0.35">
      <c r="A130" s="65"/>
      <c r="B130" s="68"/>
      <c r="C130" s="69"/>
      <c r="D130" s="69"/>
      <c r="E130" s="69"/>
      <c r="F130" s="22"/>
      <c r="G130" s="27"/>
      <c r="H130" s="54"/>
      <c r="I130" s="54"/>
      <c r="J130" s="65"/>
      <c r="K130" s="65"/>
      <c r="L130" s="54"/>
      <c r="M130" s="22"/>
    </row>
    <row r="131" spans="1:13" x14ac:dyDescent="0.35">
      <c r="A131" s="65"/>
      <c r="B131" s="68"/>
      <c r="C131" s="69"/>
      <c r="D131" s="69"/>
      <c r="E131" s="69"/>
      <c r="F131" s="22"/>
      <c r="G131" s="27"/>
      <c r="H131" s="54"/>
      <c r="I131" s="54"/>
      <c r="J131" s="65"/>
      <c r="K131" s="65"/>
      <c r="L131" s="54"/>
      <c r="M131" s="22"/>
    </row>
    <row r="132" spans="1:13" x14ac:dyDescent="0.35">
      <c r="A132" s="65"/>
      <c r="B132" s="68"/>
      <c r="C132" s="69"/>
      <c r="D132" s="69"/>
      <c r="E132" s="69"/>
      <c r="F132" s="22"/>
      <c r="G132" s="27"/>
      <c r="H132" s="54"/>
      <c r="I132" s="54"/>
      <c r="J132" s="65"/>
      <c r="K132" s="65"/>
      <c r="L132" s="54"/>
      <c r="M132" s="22"/>
    </row>
    <row r="133" spans="1:13" x14ac:dyDescent="0.35">
      <c r="A133" s="65"/>
      <c r="B133" s="68"/>
      <c r="C133" s="69"/>
      <c r="D133" s="69"/>
      <c r="E133" s="69"/>
      <c r="F133" s="22"/>
      <c r="G133" s="27"/>
      <c r="H133" s="54"/>
      <c r="I133" s="54"/>
      <c r="J133" s="65"/>
      <c r="K133" s="65"/>
      <c r="L133" s="54"/>
      <c r="M133" s="22"/>
    </row>
    <row r="134" spans="1:13" x14ac:dyDescent="0.35">
      <c r="A134" s="65"/>
      <c r="B134" s="68"/>
      <c r="C134" s="69"/>
      <c r="D134" s="69"/>
      <c r="E134" s="69"/>
      <c r="F134" s="22"/>
      <c r="G134" s="27"/>
      <c r="H134" s="54"/>
      <c r="I134" s="54"/>
      <c r="J134" s="65"/>
      <c r="K134" s="65"/>
      <c r="L134" s="54"/>
      <c r="M134" s="22"/>
    </row>
    <row r="135" spans="1:13" x14ac:dyDescent="0.35">
      <c r="A135" s="54"/>
      <c r="B135" s="54"/>
      <c r="C135" s="65"/>
      <c r="D135" s="65"/>
      <c r="E135" s="65"/>
      <c r="F135" s="22"/>
      <c r="G135" s="27"/>
      <c r="H135" s="54"/>
      <c r="I135" s="54"/>
      <c r="J135" s="65"/>
      <c r="K135" s="65"/>
      <c r="L135" s="54"/>
      <c r="M135" s="22"/>
    </row>
  </sheetData>
  <sheetProtection algorithmName="SHA-512" hashValue="0NieWYZLG+UNZ/kGCVccuTkdtjClXWuIMYDdQu9MWtEZlXPxpm6McUj8pLnJ9iOLDZFaz4Wopr81ZtxUpurmoA==" saltValue="P3bbZLP80iBFjKzKYjH0YQ==" spinCount="100000" sheet="1" objects="1" scenarios="1"/>
  <mergeCells count="2">
    <mergeCell ref="B17:E17"/>
    <mergeCell ref="B3:D3"/>
  </mergeCells>
  <phoneticPr fontId="3" type="noConversion"/>
  <conditionalFormatting sqref="E23:E25">
    <cfRule type="cellIs" dxfId="7" priority="6" operator="greaterThan">
      <formula>0.75</formula>
    </cfRule>
    <cfRule type="cellIs" dxfId="6" priority="7" operator="between">
      <formula>0.5</formula>
      <formula>0.75</formula>
    </cfRule>
    <cfRule type="cellIs" dxfId="5" priority="8" operator="lessThan">
      <formula>0.5</formula>
    </cfRule>
  </conditionalFormatting>
  <conditionalFormatting sqref="E26">
    <cfRule type="cellIs" dxfId="4" priority="3" operator="greaterThan">
      <formula>0.75</formula>
    </cfRule>
    <cfRule type="cellIs" dxfId="3" priority="4" operator="between">
      <formula>0.5</formula>
      <formula>0.75</formula>
    </cfRule>
    <cfRule type="cellIs" dxfId="2" priority="5" operator="lessThan">
      <formula>0.5</formula>
    </cfRule>
  </conditionalFormatting>
  <conditionalFormatting sqref="A17">
    <cfRule type="cellIs" dxfId="1" priority="2" operator="greaterThan">
      <formula>126</formula>
    </cfRule>
  </conditionalFormatting>
  <conditionalFormatting sqref="A17">
    <cfRule type="cellIs" dxfId="0" priority="1" operator="lessThan">
      <formula>127</formula>
    </cfRule>
  </conditionalFormatting>
  <dataValidations count="3">
    <dataValidation type="whole" errorStyle="warning" allowBlank="1" showInputMessage="1" showErrorMessage="1" errorTitle="Value not valid" error="Value shall be in 500 - 5000 range_x000a_" sqref="L4 E4" xr:uid="{EC14653F-7597-42A4-A45C-F1093B58F537}">
      <formula1>500</formula1>
      <formula2>5000</formula2>
    </dataValidation>
    <dataValidation showInputMessage="1" showErrorMessage="1" sqref="B24 B26 B38:B85 B28:B36" xr:uid="{B838BA53-23C1-4FF6-80DA-C1129B0AB9C0}"/>
    <dataValidation type="whole" allowBlank="1" showInputMessage="1" showErrorMessage="1" errorTitle="ERROR" error="TOO MANY DEVICES" sqref="A8:A16" xr:uid="{C7C85F22-790C-42ED-A9B6-09D4327737C6}">
      <formula1>0</formula1>
      <formula2>126-$A$17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4DBB89-1604-4419-96A5-B29C468912D3}">
          <x14:formula1>
            <xm:f>Parameters!$A$3:$A$10</xm:f>
          </x14:formula1>
          <xm:sqref>B135:B179</xm:sqref>
        </x14:dataValidation>
        <x14:dataValidation type="list" showInputMessage="1" showErrorMessage="1" xr:uid="{5051298C-FA52-48F2-AFFC-17E80558983C}">
          <x14:formula1>
            <xm:f>Parameters!$A$2:$A$10</xm:f>
          </x14:formula1>
          <xm:sqref>B86:B134 B21:B23 B25 B9:B16</xm:sqref>
        </x14:dataValidation>
        <x14:dataValidation type="list" allowBlank="1" showInputMessage="1" showErrorMessage="1" xr:uid="{760106D4-D48F-41A6-B00E-7CBC958D714D}">
          <x14:formula1>
            <xm:f>Parameters!$H$3:$H$5</xm:f>
          </x14:formula1>
          <xm:sqref>B3:D3</xm:sqref>
        </x14:dataValidation>
        <x14:dataValidation type="list" showInputMessage="1" showErrorMessage="1" xr:uid="{F8CD68B1-96B9-4D4D-A385-25A561464566}">
          <x14:formula1>
            <xm:f>Parameters!$A$11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D4F1-5F31-4ED4-AADB-059BFA17C38D}">
  <dimension ref="A2:M20"/>
  <sheetViews>
    <sheetView workbookViewId="0">
      <selection activeCell="G17" sqref="G17"/>
    </sheetView>
  </sheetViews>
  <sheetFormatPr defaultRowHeight="14.5" x14ac:dyDescent="0.35"/>
  <cols>
    <col min="1" max="1" width="27.453125" customWidth="1"/>
    <col min="6" max="6" width="24.7265625" customWidth="1"/>
    <col min="8" max="8" width="32.1796875" customWidth="1"/>
    <col min="9" max="9" width="15.54296875" customWidth="1"/>
    <col min="10" max="10" width="4" customWidth="1"/>
    <col min="11" max="11" width="18.453125" customWidth="1"/>
  </cols>
  <sheetData>
    <row r="2" spans="1:13" x14ac:dyDescent="0.35">
      <c r="A2" s="5" t="s">
        <v>49</v>
      </c>
      <c r="B2" s="14"/>
      <c r="C2" s="6" t="s">
        <v>11</v>
      </c>
      <c r="D2" s="6" t="s">
        <v>50</v>
      </c>
      <c r="E2" s="6" t="s">
        <v>51</v>
      </c>
      <c r="F2" s="7" t="s">
        <v>52</v>
      </c>
      <c r="H2" s="43" t="s">
        <v>2</v>
      </c>
      <c r="I2" s="44" t="s">
        <v>53</v>
      </c>
      <c r="J2" s="45"/>
      <c r="K2" s="51" t="s">
        <v>54</v>
      </c>
    </row>
    <row r="3" spans="1:13" x14ac:dyDescent="0.35">
      <c r="A3" s="13" t="s">
        <v>23</v>
      </c>
      <c r="B3" s="4" t="s">
        <v>55</v>
      </c>
      <c r="C3" s="2">
        <v>0.2</v>
      </c>
      <c r="D3" s="10">
        <v>3</v>
      </c>
      <c r="E3" s="10">
        <v>0.3</v>
      </c>
      <c r="F3" s="19" t="s">
        <v>56</v>
      </c>
      <c r="H3" s="46" t="s">
        <v>57</v>
      </c>
      <c r="I3" s="107">
        <v>67</v>
      </c>
      <c r="J3" s="47"/>
      <c r="K3" s="48">
        <v>348</v>
      </c>
    </row>
    <row r="4" spans="1:13" x14ac:dyDescent="0.35">
      <c r="A4" s="11" t="s">
        <v>16</v>
      </c>
      <c r="B4" s="3" t="s">
        <v>58</v>
      </c>
      <c r="C4" s="2">
        <v>0.3</v>
      </c>
      <c r="D4" s="10">
        <v>3.5</v>
      </c>
      <c r="E4" s="10">
        <v>3</v>
      </c>
      <c r="F4" s="16" t="s">
        <v>59</v>
      </c>
      <c r="H4" s="37" t="s">
        <v>3</v>
      </c>
      <c r="I4" s="36">
        <f>((K4-$I$10)*12/40)*0.9</f>
        <v>243</v>
      </c>
      <c r="J4" s="35"/>
      <c r="K4" s="38">
        <v>1000</v>
      </c>
    </row>
    <row r="5" spans="1:13" x14ac:dyDescent="0.35">
      <c r="A5" s="11" t="s">
        <v>17</v>
      </c>
      <c r="B5" s="3" t="s">
        <v>60</v>
      </c>
      <c r="C5" s="2">
        <v>0.3</v>
      </c>
      <c r="D5" s="10">
        <v>6</v>
      </c>
      <c r="E5" s="10">
        <v>3</v>
      </c>
      <c r="F5" s="16" t="s">
        <v>61</v>
      </c>
      <c r="H5" s="37" t="s">
        <v>62</v>
      </c>
      <c r="I5" s="36">
        <f>((K5-$I$10)*12/40)*0.9</f>
        <v>243</v>
      </c>
      <c r="J5" s="35"/>
      <c r="K5" s="38">
        <v>1000</v>
      </c>
    </row>
    <row r="6" spans="1:13" x14ac:dyDescent="0.35">
      <c r="A6" s="11" t="s">
        <v>18</v>
      </c>
      <c r="B6" s="3" t="s">
        <v>63</v>
      </c>
      <c r="C6" s="2">
        <v>0.3</v>
      </c>
      <c r="D6" s="10">
        <v>3.5</v>
      </c>
      <c r="E6" s="10">
        <v>3</v>
      </c>
      <c r="F6" s="16" t="s">
        <v>64</v>
      </c>
      <c r="H6" s="37" t="s">
        <v>65</v>
      </c>
      <c r="I6" s="107">
        <v>400</v>
      </c>
      <c r="J6" s="35"/>
      <c r="K6" s="38">
        <v>1580</v>
      </c>
    </row>
    <row r="7" spans="1:13" x14ac:dyDescent="0.35">
      <c r="A7" s="11" t="s">
        <v>19</v>
      </c>
      <c r="B7" s="3" t="s">
        <v>66</v>
      </c>
      <c r="C7" s="2">
        <v>0.35</v>
      </c>
      <c r="D7" s="10">
        <v>4</v>
      </c>
      <c r="E7" s="10">
        <v>1.3</v>
      </c>
      <c r="F7" s="16" t="s">
        <v>67</v>
      </c>
      <c r="H7" s="39" t="s">
        <v>68</v>
      </c>
      <c r="I7" s="40">
        <f>IF((($K$7-$I$10)*12/40)*0.9&lt;$I$4,(($K$7-$I$10)*12/40)*0.9,$I$4)</f>
        <v>243</v>
      </c>
      <c r="J7" s="41"/>
      <c r="K7" s="42">
        <f>Calculation!$E$4</f>
        <v>1000</v>
      </c>
      <c r="M7" t="s">
        <v>69</v>
      </c>
    </row>
    <row r="8" spans="1:13" x14ac:dyDescent="0.35">
      <c r="A8" s="11" t="s">
        <v>20</v>
      </c>
      <c r="B8" s="3" t="s">
        <v>70</v>
      </c>
      <c r="C8" s="2">
        <v>0.35</v>
      </c>
      <c r="D8" s="10">
        <v>4</v>
      </c>
      <c r="E8" s="10">
        <v>1.3</v>
      </c>
      <c r="F8" s="16" t="s">
        <v>71</v>
      </c>
    </row>
    <row r="9" spans="1:13" x14ac:dyDescent="0.35">
      <c r="A9" s="11" t="s">
        <v>21</v>
      </c>
      <c r="B9" s="3" t="s">
        <v>72</v>
      </c>
      <c r="C9" s="2">
        <v>0.35</v>
      </c>
      <c r="D9" s="10">
        <v>4</v>
      </c>
      <c r="E9" s="10">
        <v>1.3</v>
      </c>
      <c r="F9" s="16" t="s">
        <v>73</v>
      </c>
      <c r="H9" s="43" t="s">
        <v>74</v>
      </c>
      <c r="I9" s="52" t="s">
        <v>75</v>
      </c>
    </row>
    <row r="10" spans="1:13" x14ac:dyDescent="0.35">
      <c r="A10" s="11" t="s">
        <v>22</v>
      </c>
      <c r="B10" s="3" t="s">
        <v>76</v>
      </c>
      <c r="C10" s="2">
        <v>0.2</v>
      </c>
      <c r="D10" s="10">
        <v>3</v>
      </c>
      <c r="E10" s="10">
        <v>0.3</v>
      </c>
      <c r="F10" s="16" t="s">
        <v>77</v>
      </c>
      <c r="H10" s="49" t="s">
        <v>78</v>
      </c>
      <c r="I10" s="50">
        <v>100</v>
      </c>
    </row>
    <row r="11" spans="1:13" x14ac:dyDescent="0.35">
      <c r="A11" s="12" t="s">
        <v>15</v>
      </c>
      <c r="B11" s="17" t="s">
        <v>79</v>
      </c>
      <c r="C11" s="20">
        <v>0.09</v>
      </c>
      <c r="D11" s="20">
        <v>0.09</v>
      </c>
      <c r="E11" s="20">
        <v>1.5</v>
      </c>
      <c r="F11" s="18" t="s">
        <v>80</v>
      </c>
    </row>
    <row r="20" spans="1:9" x14ac:dyDescent="0.35">
      <c r="A20" s="13" t="s">
        <v>81</v>
      </c>
      <c r="B20" s="4" t="s">
        <v>82</v>
      </c>
      <c r="C20" s="8">
        <v>0.46</v>
      </c>
      <c r="D20" s="9">
        <v>4.5</v>
      </c>
      <c r="E20" s="9">
        <v>1.4</v>
      </c>
      <c r="F20" s="19" t="s">
        <v>83</v>
      </c>
      <c r="I20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R G F X V P k X B u G l A A A A 9 Q A A A B I A H A B D b 2 5 m a W c v U G F j a 2 F n Z S 5 4 b W w g o h g A K K A U A A A A A A A A A A A A A A A A A A A A A A A A A A A A h Y 8 x D o I w G I W v Q r r T 1 m o M k p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i z m O Z g x T I C O D T J t v z 4 a 5 z / Y H w r K r X N c q r l 2 4 2 g E Z I 5 D 3 B f 4 A U E s D B B Q A A g A I A E R h V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E Y V d U K I p H u A 4 A A A A R A A A A E w A c A E Z v c m 1 1 b G F z L 1 N l Y 3 R p b 2 4 x L m 0 g o h g A K K A U A A A A A A A A A A A A A A A A A A A A A A A A A A A A K 0 5 N L s n M z 1 M I h t C G 1 g B Q S w E C L Q A U A A I A C A B E Y V d U + R c G 4 a U A A A D 1 A A A A E g A A A A A A A A A A A A A A A A A A A A A A Q 2 9 u Z m l n L 1 B h Y 2 t h Z 2 U u e G 1 s U E s B A i 0 A F A A C A A g A R G F X V A / K 6 a u k A A A A 6 Q A A A B M A A A A A A A A A A A A A A A A A 8 Q A A A F t D b 2 5 0 Z W 5 0 X 1 R 5 c G V z X S 5 4 b W x Q S w E C L Q A U A A I A C A B E Y V d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x l I L z / p 4 k C T S f M h l 9 h p T A A A A A A C A A A A A A A D Z g A A w A A A A B A A A A D b E S 5 a W c U x Z u b c 9 / C W L v M t A A A A A A S A A A C g A A A A E A A A A D 7 W / V Q T g 5 L I c 0 m X P 5 3 z b H d Q A A A A L S 6 a 6 S 8 + z R 7 c S + j 8 p X T l T t 7 V + o 4 4 J 5 m x i n 1 l A T u / P v l 5 e G 0 4 r Z W 0 o p k j n s u w O 4 d n i F j t v q G x 5 6 g F V u A p e X v B N A 3 A r b t t F s H y l m J g L r v / U 1 I U A A A A 6 J e 0 q 4 i Y 5 q w e p 9 + J F L H R Y B p E R c I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2D9B45F818DA47B95073DBD1620DBA" ma:contentTypeVersion="13" ma:contentTypeDescription="Create a new document." ma:contentTypeScope="" ma:versionID="63fbe368a55d23bdbc63abea03078564">
  <xsd:schema xmlns:xsd="http://www.w3.org/2001/XMLSchema" xmlns:xs="http://www.w3.org/2001/XMLSchema" xmlns:p="http://schemas.microsoft.com/office/2006/metadata/properties" xmlns:ns2="ecb820a7-c71c-4580-b247-7c3c80694f4a" xmlns:ns3="e3e2664a-4298-401e-9fa6-8f5325dd2938" xmlns:ns4="c27302bb-3dd3-48b3-9fee-dd548f6a2a63" targetNamespace="http://schemas.microsoft.com/office/2006/metadata/properties" ma:root="true" ma:fieldsID="1f4ebb2b4b18cb9643c0895988f67f37" ns2:_="" ns3:_="" ns4:_="">
    <xsd:import namespace="ecb820a7-c71c-4580-b247-7c3c80694f4a"/>
    <xsd:import namespace="e3e2664a-4298-401e-9fa6-8f5325dd2938"/>
    <xsd:import namespace="c27302bb-3dd3-48b3-9fee-dd548f6a2a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820a7-c71c-4580-b247-7c3c80694f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2a00314-ae30-474d-911b-f8e025e1af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2664a-4298-401e-9fa6-8f5325dd29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cf7460-667d-4220-8ab5-b2e0bceebea1}" ma:internalName="TaxCatchAll" ma:showField="CatchAllData" ma:web="c27302bb-3dd3-48b3-9fee-dd548f6a2a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302bb-3dd3-48b3-9fee-dd548f6a2a6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b820a7-c71c-4580-b247-7c3c80694f4a">
      <Terms xmlns="http://schemas.microsoft.com/office/infopath/2007/PartnerControls"/>
    </lcf76f155ced4ddcb4097134ff3c332f>
    <TaxCatchAll xmlns="e3e2664a-4298-401e-9fa6-8f5325dd2938" xsi:nil="true"/>
  </documentManagement>
</p:properties>
</file>

<file path=customXml/itemProps1.xml><?xml version="1.0" encoding="utf-8"?>
<ds:datastoreItem xmlns:ds="http://schemas.openxmlformats.org/officeDocument/2006/customXml" ds:itemID="{03068642-367B-48A3-BEF5-8887B9D40BF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FC00D7C-DBAE-42F2-A388-1C8D95AE59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820a7-c71c-4580-b247-7c3c80694f4a"/>
    <ds:schemaRef ds:uri="e3e2664a-4298-401e-9fa6-8f5325dd2938"/>
    <ds:schemaRef ds:uri="c27302bb-3dd3-48b3-9fee-dd548f6a2a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4E07B1-A612-404A-ABE6-A43A3057E2C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C83D18-3C0D-4039-89AF-2C5355D4C307}">
  <ds:schemaRefs>
    <ds:schemaRef ds:uri="http://schemas.microsoft.com/office/2006/metadata/properties"/>
    <ds:schemaRef ds:uri="http://schemas.microsoft.com/office/infopath/2007/PartnerControls"/>
    <ds:schemaRef ds:uri="ecb820a7-c71c-4580-b247-7c3c80694f4a"/>
    <ds:schemaRef ds:uri="e3e2664a-4298-401e-9fa6-8f5325dd29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Parameters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GIANFRANCO LOCANTORE</dc:creator>
  <cp:keywords/>
  <dc:description/>
  <cp:lastModifiedBy>Neil Jones</cp:lastModifiedBy>
  <cp:revision/>
  <dcterms:created xsi:type="dcterms:W3CDTF">2022-02-23T11:03:02Z</dcterms:created>
  <dcterms:modified xsi:type="dcterms:W3CDTF">2024-02-02T22:19:12Z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0x010100762D9B45F818DA47B95073DBD1620DBA</vt:lpwstr>
  </property>
  <property fmtid="{D5CDD505-2E9C-101B-9397-08002B2CF9AE}" pid="3" name="MediaServiceImageTags">
    <vt:lpwstr/>
  </property>
</Properties>
</file>